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RIIGIMAJADE üürilepingud/Akadeemia 2/Muudatused/SKA/"/>
    </mc:Choice>
  </mc:AlternateContent>
  <xr:revisionPtr revIDLastSave="69" documentId="8_{44314856-058B-43FC-821E-2A461227AC03}" xr6:coauthVersionLast="47" xr6:coauthVersionMax="47" xr10:uidLastSave="{D1F28074-B82D-4CE6-988E-7FA62A49A6A9}"/>
  <bookViews>
    <workbookView xWindow="-120" yWindow="-120" windowWidth="38640" windowHeight="21240" xr2:uid="{E9D054A2-7359-47A4-A81D-35CBD57F32A8}"/>
  </bookViews>
  <sheets>
    <sheet name="Lisa 6.1. Lisa 1 Parendustööd" sheetId="72" r:id="rId1"/>
    <sheet name="Lisa 6.1. Lisa 2 Sisustus" sheetId="7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30_Ülekantavad_vahendid">#REF!</definedName>
    <definedName name="Aadress" localSheetId="0">#REF!</definedName>
    <definedName name="Aadress" localSheetId="1">#REF!</definedName>
    <definedName name="Aadress">#REF!</definedName>
    <definedName name="aadress_asukoha_analüüs" localSheetId="1">#REF!</definedName>
    <definedName name="aadress_asukoha_analüüs">#REF!</definedName>
    <definedName name="aadress_asukohahinnang" localSheetId="1">#REF!</definedName>
    <definedName name="aadress_asukohahinnang">#REF!</definedName>
    <definedName name="aasta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gus_veerg">#REF!</definedName>
    <definedName name="ALL" localSheetId="0">#REF!</definedName>
    <definedName name="ALL" localSheetId="1">#REF!</definedName>
    <definedName name="ALL">#REF!</definedName>
    <definedName name="andmed" localSheetId="0">[2]hinnad!$F$3:$BQ$32</definedName>
    <definedName name="andmed" localSheetId="1">[3]hinnad!$F$3:$BQ$32</definedName>
    <definedName name="andmed">[4]hinnad!$F$3:$BQ$32</definedName>
    <definedName name="andmed_kogemus" localSheetId="0">[2]arendaja_haldaja_kogemus!$B$2:$P$16</definedName>
    <definedName name="andmed_kogemus" localSheetId="1">[3]arendaja_haldaja_kogemus!$B$2:$P$16</definedName>
    <definedName name="andmed_kogemus">[4]arendaja_haldaja_kogemus!$B$2:$P$16</definedName>
    <definedName name="andmed_ruumide_sobivus" localSheetId="0">[2]üürniku_hinnangud!$F$2:$L$31</definedName>
    <definedName name="andmed_ruumide_sobivus" localSheetId="1">[3]üürniku_hinnangud!$F$2:$L$31</definedName>
    <definedName name="andmed_ruumide_sobivus">[4]üürniku_hinnangud!$F$2:$L$31</definedName>
    <definedName name="bilanss">#REF!</definedName>
    <definedName name="brutopind" localSheetId="0">#REF!</definedName>
    <definedName name="brutopind" localSheetId="1">[5]eelarve!$F$9</definedName>
    <definedName name="brutopind">[5]eelarve!$F$9</definedName>
    <definedName name="disk.määr" localSheetId="0">[2]algandmed!$B$1</definedName>
    <definedName name="disk.määr" localSheetId="1">[3]algandmed!$B$1</definedName>
    <definedName name="disk.määr">[4]algandmed!$B$1</definedName>
    <definedName name="eel_1">OFFSET([6]Võrdlus!$CJ$4,1,0,1,[6]Võrdlus!$BE$1)</definedName>
    <definedName name="eel_2">OFFSET([6]Võrdlus!$CJ$4,30,0,1,[6]Võrdlus!$BE$1)</definedName>
    <definedName name="eel_3">OFFSET([6]Võrdlus!$CJ$4,60,0,1,[6]Võrdlus!$BE$1)</definedName>
    <definedName name="eel_4">OFFSET([6]Võrdlus!$CJ$4,88,0,1,[6]Võrdlus!$BE$1)</definedName>
    <definedName name="eelarve">#REF!</definedName>
    <definedName name="eelarve_kokku" localSheetId="0">#REF!</definedName>
    <definedName name="eelarve_kokku" localSheetId="1">[5]eelarve!$F$7</definedName>
    <definedName name="eelarve_kokku">[5]eelarve!$F$7</definedName>
    <definedName name="erikülgsednurkterased" localSheetId="0">#REF!</definedName>
    <definedName name="erikülgsednurkterased" localSheetId="1">#REF!</definedName>
    <definedName name="erikülgsednurkterased">#REF!</definedName>
    <definedName name="erikülgsednurkterased140" localSheetId="0">#REF!</definedName>
    <definedName name="erikülgsednurkterased140" localSheetId="1">#REF!</definedName>
    <definedName name="erikülgsednurkterased140">#REF!</definedName>
    <definedName name="erikülgsednurkterased70" localSheetId="0">#REF!</definedName>
    <definedName name="erikülgsednurkterased70" localSheetId="1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FileNameList">FILES(#REF!)</definedName>
    <definedName name="haldur">#REF!</definedName>
    <definedName name="HEA">#REF!</definedName>
    <definedName name="HEB">#REF!</definedName>
    <definedName name="hind">[7]platsikulud!$C$2</definedName>
    <definedName name="hinnang_asukoha_analüüs" localSheetId="0">#REF!</definedName>
    <definedName name="hinnang_asukoha_analüüs" localSheetId="1">#REF!</definedName>
    <definedName name="hinnang_asukoha_analüüs">#REF!</definedName>
    <definedName name="hüvitamine">#REF!</definedName>
    <definedName name="IPE" localSheetId="0">#REF!</definedName>
    <definedName name="IPE" localSheetId="1">#REF!</definedName>
    <definedName name="IPE">#REF!</definedName>
    <definedName name="Jum_osa">[6]Võrdlus!$DQ$1</definedName>
    <definedName name="karkass" localSheetId="0">#REF!</definedName>
    <definedName name="karkass" localSheetId="1">#REF!</definedName>
    <definedName name="karkass">#REF!</definedName>
    <definedName name="karkassilisa">#REF!</definedName>
    <definedName name="katus">#REF!</definedName>
    <definedName name="kehtiv_IRR" localSheetId="0">[8]MUDEL!$BA$1</definedName>
    <definedName name="kehtiv_IRR" localSheetId="1">[8]MUDEL!$BA$1</definedName>
    <definedName name="kehtiv_IRR">[9]MUDEL!$BA$1</definedName>
    <definedName name="kestvus">[7]platsikulud!$C$3</definedName>
    <definedName name="kestvus2">[7]platsikulud!$G$7</definedName>
    <definedName name="Kinnistu">#REF!</definedName>
    <definedName name="Kinnistud">#REF!</definedName>
    <definedName name="kipsilisa" localSheetId="0">#REF!</definedName>
    <definedName name="kipsilisa" localSheetId="1">#REF!</definedName>
    <definedName name="kipsilisa">#REF!</definedName>
    <definedName name="kipsvaheseinad" localSheetId="0">#REF!</definedName>
    <definedName name="kipsvaheseinad" localSheetId="1">#REF!</definedName>
    <definedName name="kipsvaheseinad">#REF!</definedName>
    <definedName name="kogu_eelarve_ületamine">#REF!</definedName>
    <definedName name="koo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[10]Koostamine!$C$2</definedName>
    <definedName name="liik">#REF!</definedName>
    <definedName name="LISA" localSheetId="0">#REF!</definedName>
    <definedName name="LISA" localSheetId="1">#REF!</definedName>
    <definedName name="LISA">#REF!</definedName>
    <definedName name="lisakatuslagi" localSheetId="0">#REF!</definedName>
    <definedName name="lisakatuslagi" localSheetId="1">#REF!</definedName>
    <definedName name="lisakatuslagi">#REF!</definedName>
    <definedName name="ltasu" localSheetId="0">#REF!</definedName>
    <definedName name="ltasu" localSheetId="1">#REF!</definedName>
    <definedName name="ltasu">#REF!</definedName>
    <definedName name="Maksumus" localSheetId="0">[11]Absoluutaadr1!#REF!</definedName>
    <definedName name="Maksumus" localSheetId="1">[11]Absoluutaadr1!#REF!</definedName>
    <definedName name="Maksumus">[11]Absoluutaadr1!#REF!</definedName>
    <definedName name="maksuvaba" localSheetId="0">#REF!</definedName>
    <definedName name="maksuvaba" localSheetId="1">#REF!</definedName>
    <definedName name="maksuvaba">#REF!</definedName>
    <definedName name="max.parkimiskoha_maksumus" localSheetId="0">[2]algandmed!$B$2</definedName>
    <definedName name="max.parkimiskoha_maksumus" localSheetId="1">[3]algandmed!$B$2</definedName>
    <definedName name="max.parkimiskoha_maksumus">[4]algandmed!$B$2</definedName>
    <definedName name="minist">#REF!</definedName>
    <definedName name="mullatööd" localSheetId="0">#REF!</definedName>
    <definedName name="mullatööd" localSheetId="1">#REF!</definedName>
    <definedName name="mullatööd">#REF!</definedName>
    <definedName name="nelikanttoru" localSheetId="0">#REF!</definedName>
    <definedName name="nelikanttoru" localSheetId="1">#REF!</definedName>
    <definedName name="nelikanttoru">#REF!</definedName>
    <definedName name="nelikanttoru150" localSheetId="0">#REF!</definedName>
    <definedName name="nelikanttoru150" localSheetId="1">#REF!</definedName>
    <definedName name="nelikanttoru150">#REF!</definedName>
    <definedName name="nelikanttoru30">#REF!</definedName>
    <definedName name="netopind">[12]eelarve!$F$9</definedName>
    <definedName name="Number">[10]Koostamine!$G$1</definedName>
    <definedName name="objekt" localSheetId="0">[2]hinnad!$E$3:$E$32</definedName>
    <definedName name="objekt" localSheetId="1">[3]hinnad!$E$3:$E$32</definedName>
    <definedName name="objekt">[4]hinnad!$E$3:$E$32</definedName>
    <definedName name="objekt_ruumide_sobivus" localSheetId="0">[2]üürniku_hinnangud!$E$2:$E$31</definedName>
    <definedName name="objekt_ruumide_sobivus" localSheetId="1">[3]üürniku_hinnangud!$E$2:$E$31</definedName>
    <definedName name="objekt_ruumide_sobivus">[4]üürniku_hinnangud!$E$2:$E$31</definedName>
    <definedName name="objekti_aadress" localSheetId="0">#REF!</definedName>
    <definedName name="objekti_aadress" localSheetId="1">[5]eelarve!$F$6</definedName>
    <definedName name="objekti_aadress">[5]eelarve!$F$6</definedName>
    <definedName name="pakkujad_kogemus" localSheetId="0">[2]arendaja_haldaja_kogemus!$A$2:$A$16</definedName>
    <definedName name="pakkujad_kogemus" localSheetId="1">[3]arendaja_haldaja_kogemus!$A$2:$A$16</definedName>
    <definedName name="pakkujad_kogemus">[4]arendaja_haldaja_kogemus!$A$2:$A$16</definedName>
    <definedName name="paneelsein" localSheetId="0">#REF!</definedName>
    <definedName name="paneelsein" localSheetId="1">#REF!</definedName>
    <definedName name="paneelsein">#REF!</definedName>
    <definedName name="paneelsein3" localSheetId="0">'[13]muld,vund'!#REF!</definedName>
    <definedName name="paneelsein3" localSheetId="1">'[13]muld,vund'!#REF!</definedName>
    <definedName name="paneelsein3">'[13]muld,vund'!#REF!</definedName>
    <definedName name="pealkirjad" localSheetId="0">[2]hinnad!$F$2:$BQ$2</definedName>
    <definedName name="pealkirjad" localSheetId="1">[3]hinnad!$F$2:$BQ$2</definedName>
    <definedName name="pealkirjad">[4]hinnad!$F$2:$BQ$2</definedName>
    <definedName name="pealkirjad_kogemus" localSheetId="0">[2]arendaja_haldaja_kogemus!$B$1:$P$1</definedName>
    <definedName name="pealkirjad_kogemus" localSheetId="1">[3]arendaja_haldaja_kogemus!$B$1:$P$1</definedName>
    <definedName name="pealkirjad_kogemus">[4]arendaja_haldaja_kogemus!$B$1:$P$1</definedName>
    <definedName name="pealkirjad_ruumide_sobivus" localSheetId="0">[2]üürniku_hinnangud!$F$1:$L$1</definedName>
    <definedName name="pealkirjad_ruumide_sobivus" localSheetId="1">[3]üürniku_hinnangud!$F$1:$L$1</definedName>
    <definedName name="pealkirjad_ruumide_sobivus">[4]üürniku_hinnangud!$F$1:$L$1</definedName>
    <definedName name="Periood" localSheetId="0">#REF!</definedName>
    <definedName name="Periood" localSheetId="1">#REF!</definedName>
    <definedName name="Periood">#REF!</definedName>
    <definedName name="piirkond">#REF!</definedName>
    <definedName name="plekkkatus" localSheetId="0">#REF!</definedName>
    <definedName name="plekkkatus" localSheetId="1">#REF!</definedName>
    <definedName name="plekkkatus">#REF!</definedName>
    <definedName name="plekksein" localSheetId="0">#REF!</definedName>
    <definedName name="plekksein" localSheetId="1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_1">OFFSET([6]Võrdlus!$CJ$4,2,0,1,[6]Võrdlus!$BE$1)</definedName>
    <definedName name="pro_2">OFFSET([6]Võrdlus!$CJ$4,31,0,1,[6]Võrdlus!$BE$1)</definedName>
    <definedName name="pro_3">OFFSET([6]Võrdlus!$CJ$4,61,0,1,[6]Võrdlus!$BE$1)</definedName>
    <definedName name="pro_4">OFFSET([6]Võrdlus!$CJ$4,89,0,1,[6]Võrdlus!$BE$1)</definedName>
    <definedName name="prognoos_ilma_meeskonna_ja_yldkuludeta" localSheetId="0">#REF!</definedName>
    <definedName name="prognoos_ilma_meeskonna_ja_yldkuludeta" localSheetId="1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 localSheetId="1">[14]algne_eelarve_prognoosiga!#REF!</definedName>
    <definedName name="prognoosi_muutmise_aeg">[15]algne_eelarve_prognoosiga!#REF!</definedName>
    <definedName name="prognoosi_periood" localSheetId="0">#REF!</definedName>
    <definedName name="prognoosi_periood" localSheetId="1">#REF!</definedName>
    <definedName name="prognoosi_periood">#REF!</definedName>
    <definedName name="projekti_nimi" localSheetId="0">#REF!</definedName>
    <definedName name="projekti_nimi" localSheetId="1">[5]eelarve!$F$4</definedName>
    <definedName name="projekti_nimi">[5]eelarve!$F$4</definedName>
    <definedName name="projekti_nr" localSheetId="0">#REF!</definedName>
    <definedName name="projekti_nr" localSheetId="1">[5]eelarve!$F$5</definedName>
    <definedName name="projekti_nr">[5]eelarve!$F$5</definedName>
    <definedName name="protsent" localSheetId="0">#REF!</definedName>
    <definedName name="protsent" localSheetId="1">#REF!</definedName>
    <definedName name="protsent">#REF!</definedName>
    <definedName name="punktid_asukohahinnang" localSheetId="0">#REF!</definedName>
    <definedName name="punktid_asukohahinnang" localSheetId="1">#REF!</definedName>
    <definedName name="punktid_asukohahinnang">#REF!</definedName>
    <definedName name="põrand" localSheetId="0">#REF!</definedName>
    <definedName name="põrand" localSheetId="1">#REF!</definedName>
    <definedName name="põrand">#REF!</definedName>
    <definedName name="Rahastusallikad">[16]Juhend!$F$34:$F$44</definedName>
    <definedName name="Reserv" localSheetId="0">#REF!</definedName>
    <definedName name="Reserv">#REF!</definedName>
    <definedName name="ryytelkond">[12]eelarve!$F$8</definedName>
    <definedName name="sdfds">[17]prognoos!$I$121:$BG$121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isu">#REF!</definedName>
    <definedName name="SOTS">#REF!</definedName>
    <definedName name="suletud_netopind" localSheetId="0">#REF!</definedName>
    <definedName name="suletud_netopind" localSheetId="1">[5]eelarve!$F$8</definedName>
    <definedName name="suletud_netopind">[5]eelarve!$F$8</definedName>
    <definedName name="suurim_eelarverea_yletamine">#REF!</definedName>
    <definedName name="Tabel" localSheetId="0">#REF!</definedName>
    <definedName name="Tabel" localSheetId="1">#REF!</definedName>
    <definedName name="Tabel">#REF!</definedName>
    <definedName name="tala" localSheetId="0">#REF!</definedName>
    <definedName name="tala" localSheetId="1">#REF!</definedName>
    <definedName name="tala">#REF!</definedName>
    <definedName name="TASU" localSheetId="0">#REF!</definedName>
    <definedName name="TASU" localSheetId="1">#REF!</definedName>
    <definedName name="TASU">#REF!</definedName>
    <definedName name="teg">OFFSET('[1]Graafiku jaoks'!$B$2,0,'[1]Graafiku jaoks'!$D$17,1,'[1]Graafiku jaoks'!$D$20)</definedName>
    <definedName name="teg_1">OFFSET([6]Võrdlus!$CJ$4,0,0,1,[6]Võrdlus!$BE$1)</definedName>
    <definedName name="teg_2">OFFSET([6]Võrdlus!$CJ$4,29,0,1,[6]Võrdlus!$BE$1)</definedName>
    <definedName name="teg_3">OFFSET([6]Võrdlus!$CJ$4,59,0,1,[6]Võrdlus!$BE$1)</definedName>
    <definedName name="teg_4">OFFSET([6]Võrdlus!$CJ$4,87,0,1,[6]Võrdlus!$BE$1)</definedName>
    <definedName name="Tehnoloog">[10]Koostamine!$D$3</definedName>
    <definedName name="Tellija">[10]Koostamine!$G$2</definedName>
    <definedName name="tellisseinad" localSheetId="0">#REF!</definedName>
    <definedName name="tellisseinad" localSheetId="1">#REF!</definedName>
    <definedName name="tellisseinad">#REF!</definedName>
    <definedName name="terastalad" localSheetId="0">#REF!</definedName>
    <definedName name="terastalad" localSheetId="1">#REF!</definedName>
    <definedName name="terastalad">#REF!</definedName>
    <definedName name="Toode">[10]Koostamine!$G$3</definedName>
    <definedName name="TRANS" localSheetId="0">#REF!</definedName>
    <definedName name="TRANS" localSheetId="1">#REF!</definedName>
    <definedName name="TRANS">#REF!</definedName>
    <definedName name="Uus" localSheetId="0">#REF!</definedName>
    <definedName name="Uus" localSheetId="1">#REF!</definedName>
    <definedName name="Uus">#REF!</definedName>
    <definedName name="v" localSheetId="0">#REF!</definedName>
    <definedName name="v" localSheetId="1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25" i="73" l="1"/>
  <c r="AE125" i="73"/>
  <c r="AD125" i="73"/>
  <c r="AC125" i="73"/>
  <c r="AB125" i="73"/>
  <c r="Z125" i="73"/>
  <c r="Y125" i="73"/>
  <c r="X125" i="73"/>
  <c r="W125" i="73"/>
  <c r="V125" i="73"/>
  <c r="T125" i="73"/>
  <c r="R125" i="73"/>
  <c r="P125" i="73"/>
  <c r="N125" i="73"/>
  <c r="L125" i="73"/>
  <c r="J125" i="73"/>
  <c r="E125" i="73"/>
  <c r="T122" i="73"/>
  <c r="R122" i="73"/>
  <c r="P122" i="73"/>
  <c r="N122" i="73"/>
  <c r="L122" i="73"/>
  <c r="J122" i="73"/>
  <c r="H122" i="73"/>
  <c r="C122" i="73"/>
  <c r="E122" i="73" s="1"/>
  <c r="T121" i="73"/>
  <c r="R121" i="73"/>
  <c r="P121" i="73"/>
  <c r="N121" i="73"/>
  <c r="L121" i="73"/>
  <c r="J121" i="73"/>
  <c r="E121" i="73"/>
  <c r="C121" i="73"/>
  <c r="H121" i="73" s="1"/>
  <c r="T120" i="73"/>
  <c r="R120" i="73"/>
  <c r="P120" i="73"/>
  <c r="N120" i="73"/>
  <c r="L120" i="73"/>
  <c r="J120" i="73"/>
  <c r="H120" i="73"/>
  <c r="C120" i="73"/>
  <c r="E120" i="73" s="1"/>
  <c r="T119" i="73"/>
  <c r="R119" i="73"/>
  <c r="P119" i="73"/>
  <c r="N119" i="73"/>
  <c r="L119" i="73"/>
  <c r="J119" i="73"/>
  <c r="H119" i="73"/>
  <c r="C119" i="73"/>
  <c r="E119" i="73" s="1"/>
  <c r="T118" i="73"/>
  <c r="R118" i="73"/>
  <c r="P118" i="73"/>
  <c r="N118" i="73"/>
  <c r="L118" i="73"/>
  <c r="J118" i="73"/>
  <c r="E118" i="73"/>
  <c r="C118" i="73"/>
  <c r="H118" i="73" s="1"/>
  <c r="T117" i="73"/>
  <c r="R117" i="73"/>
  <c r="P117" i="73"/>
  <c r="N117" i="73"/>
  <c r="L117" i="73"/>
  <c r="J117" i="73"/>
  <c r="H117" i="73"/>
  <c r="C117" i="73"/>
  <c r="E117" i="73" s="1"/>
  <c r="T116" i="73"/>
  <c r="R116" i="73"/>
  <c r="P116" i="73"/>
  <c r="N116" i="73"/>
  <c r="L116" i="73"/>
  <c r="J116" i="73"/>
  <c r="H116" i="73"/>
  <c r="E116" i="73"/>
  <c r="C116" i="73"/>
  <c r="T115" i="73"/>
  <c r="R115" i="73"/>
  <c r="P115" i="73"/>
  <c r="N115" i="73"/>
  <c r="L115" i="73"/>
  <c r="J115" i="73"/>
  <c r="C115" i="73"/>
  <c r="T114" i="73"/>
  <c r="R114" i="73"/>
  <c r="P114" i="73"/>
  <c r="N114" i="73"/>
  <c r="L114" i="73"/>
  <c r="J114" i="73"/>
  <c r="H114" i="73"/>
  <c r="E114" i="73"/>
  <c r="C114" i="73"/>
  <c r="T113" i="73"/>
  <c r="R113" i="73"/>
  <c r="P113" i="73"/>
  <c r="N113" i="73"/>
  <c r="L113" i="73"/>
  <c r="J113" i="73"/>
  <c r="H113" i="73"/>
  <c r="E113" i="73"/>
  <c r="C113" i="73"/>
  <c r="T112" i="73"/>
  <c r="R112" i="73"/>
  <c r="P112" i="73"/>
  <c r="N112" i="73"/>
  <c r="L112" i="73"/>
  <c r="J112" i="73"/>
  <c r="C112" i="73"/>
  <c r="H112" i="73" s="1"/>
  <c r="T111" i="73"/>
  <c r="R111" i="73"/>
  <c r="P111" i="73"/>
  <c r="N111" i="73"/>
  <c r="L111" i="73"/>
  <c r="J111" i="73"/>
  <c r="E111" i="73"/>
  <c r="C111" i="73"/>
  <c r="H111" i="73" s="1"/>
  <c r="T110" i="73"/>
  <c r="R110" i="73"/>
  <c r="P110" i="73"/>
  <c r="N110" i="73"/>
  <c r="L110" i="73"/>
  <c r="J110" i="73"/>
  <c r="E110" i="73"/>
  <c r="C110" i="73"/>
  <c r="H110" i="73" s="1"/>
  <c r="T109" i="73"/>
  <c r="R109" i="73"/>
  <c r="P109" i="73"/>
  <c r="N109" i="73"/>
  <c r="L109" i="73"/>
  <c r="J109" i="73"/>
  <c r="H109" i="73"/>
  <c r="E109" i="73"/>
  <c r="C109" i="73"/>
  <c r="T108" i="73"/>
  <c r="R108" i="73"/>
  <c r="P108" i="73"/>
  <c r="N108" i="73"/>
  <c r="L108" i="73"/>
  <c r="J108" i="73"/>
  <c r="C108" i="73"/>
  <c r="T107" i="73"/>
  <c r="R107" i="73"/>
  <c r="P107" i="73"/>
  <c r="N107" i="73"/>
  <c r="L107" i="73"/>
  <c r="J107" i="73"/>
  <c r="E107" i="73"/>
  <c r="C107" i="73"/>
  <c r="H107" i="73" s="1"/>
  <c r="T106" i="73"/>
  <c r="R106" i="73"/>
  <c r="P106" i="73"/>
  <c r="N106" i="73"/>
  <c r="L106" i="73"/>
  <c r="J106" i="73"/>
  <c r="E106" i="73"/>
  <c r="C106" i="73"/>
  <c r="T105" i="73"/>
  <c r="R105" i="73"/>
  <c r="P105" i="73"/>
  <c r="N105" i="73"/>
  <c r="L105" i="73"/>
  <c r="J105" i="73"/>
  <c r="E105" i="73"/>
  <c r="C105" i="73"/>
  <c r="T104" i="73"/>
  <c r="R104" i="73"/>
  <c r="P104" i="73"/>
  <c r="N104" i="73"/>
  <c r="L104" i="73"/>
  <c r="J104" i="73"/>
  <c r="E104" i="73"/>
  <c r="C104" i="73"/>
  <c r="T103" i="73"/>
  <c r="R103" i="73"/>
  <c r="P103" i="73"/>
  <c r="N103" i="73"/>
  <c r="L103" i="73"/>
  <c r="J103" i="73"/>
  <c r="E103" i="73"/>
  <c r="C103" i="73"/>
  <c r="T102" i="73"/>
  <c r="R102" i="73"/>
  <c r="P102" i="73"/>
  <c r="N102" i="73"/>
  <c r="L102" i="73"/>
  <c r="J102" i="73"/>
  <c r="E102" i="73"/>
  <c r="C102" i="73"/>
  <c r="T101" i="73"/>
  <c r="R101" i="73"/>
  <c r="P101" i="73"/>
  <c r="N101" i="73"/>
  <c r="L101" i="73"/>
  <c r="J101" i="73"/>
  <c r="E101" i="73"/>
  <c r="C101" i="73"/>
  <c r="T100" i="73"/>
  <c r="R100" i="73"/>
  <c r="P100" i="73"/>
  <c r="N100" i="73"/>
  <c r="L100" i="73"/>
  <c r="J100" i="73"/>
  <c r="E100" i="73"/>
  <c r="C100" i="73"/>
  <c r="T99" i="73"/>
  <c r="R99" i="73"/>
  <c r="P99" i="73"/>
  <c r="N99" i="73"/>
  <c r="L99" i="73"/>
  <c r="J99" i="73"/>
  <c r="E99" i="73"/>
  <c r="C99" i="73"/>
  <c r="T98" i="73"/>
  <c r="R98" i="73"/>
  <c r="P98" i="73"/>
  <c r="N98" i="73"/>
  <c r="L98" i="73"/>
  <c r="J98" i="73"/>
  <c r="E98" i="73"/>
  <c r="C98" i="73"/>
  <c r="T97" i="73"/>
  <c r="R97" i="73"/>
  <c r="P97" i="73"/>
  <c r="N97" i="73"/>
  <c r="L97" i="73"/>
  <c r="J97" i="73"/>
  <c r="E97" i="73"/>
  <c r="C97" i="73"/>
  <c r="T96" i="73"/>
  <c r="R96" i="73"/>
  <c r="P96" i="73"/>
  <c r="N96" i="73"/>
  <c r="L96" i="73"/>
  <c r="J96" i="73"/>
  <c r="E96" i="73"/>
  <c r="C96" i="73"/>
  <c r="T95" i="73"/>
  <c r="R95" i="73"/>
  <c r="P95" i="73"/>
  <c r="N95" i="73"/>
  <c r="L95" i="73"/>
  <c r="J95" i="73"/>
  <c r="E95" i="73"/>
  <c r="C95" i="73"/>
  <c r="T94" i="73"/>
  <c r="R94" i="73"/>
  <c r="P94" i="73"/>
  <c r="N94" i="73"/>
  <c r="L94" i="73"/>
  <c r="J94" i="73"/>
  <c r="E94" i="73"/>
  <c r="C94" i="73"/>
  <c r="T93" i="73"/>
  <c r="R93" i="73"/>
  <c r="P93" i="73"/>
  <c r="N93" i="73"/>
  <c r="L93" i="73"/>
  <c r="J93" i="73"/>
  <c r="E93" i="73"/>
  <c r="C93" i="73"/>
  <c r="T92" i="73"/>
  <c r="R92" i="73"/>
  <c r="P92" i="73"/>
  <c r="N92" i="73"/>
  <c r="L92" i="73"/>
  <c r="J92" i="73"/>
  <c r="E92" i="73"/>
  <c r="C92" i="73"/>
  <c r="T91" i="73"/>
  <c r="R91" i="73"/>
  <c r="P91" i="73"/>
  <c r="N91" i="73"/>
  <c r="L91" i="73"/>
  <c r="J91" i="73"/>
  <c r="E91" i="73"/>
  <c r="C91" i="73"/>
  <c r="T90" i="73"/>
  <c r="R90" i="73"/>
  <c r="P90" i="73"/>
  <c r="N90" i="73"/>
  <c r="L90" i="73"/>
  <c r="J90" i="73"/>
  <c r="E90" i="73"/>
  <c r="C90" i="73"/>
  <c r="T89" i="73"/>
  <c r="R89" i="73"/>
  <c r="P89" i="73"/>
  <c r="N89" i="73"/>
  <c r="L89" i="73"/>
  <c r="J89" i="73"/>
  <c r="E89" i="73"/>
  <c r="C89" i="73"/>
  <c r="T88" i="73"/>
  <c r="R88" i="73"/>
  <c r="P88" i="73"/>
  <c r="N88" i="73"/>
  <c r="L88" i="73"/>
  <c r="J88" i="73"/>
  <c r="E88" i="73"/>
  <c r="C88" i="73"/>
  <c r="T87" i="73"/>
  <c r="R87" i="73"/>
  <c r="P87" i="73"/>
  <c r="N87" i="73"/>
  <c r="L87" i="73"/>
  <c r="J87" i="73"/>
  <c r="E87" i="73"/>
  <c r="C87" i="73"/>
  <c r="T86" i="73"/>
  <c r="R86" i="73"/>
  <c r="P86" i="73"/>
  <c r="N86" i="73"/>
  <c r="L86" i="73"/>
  <c r="J86" i="73"/>
  <c r="E86" i="73"/>
  <c r="C86" i="73"/>
  <c r="T85" i="73"/>
  <c r="R85" i="73"/>
  <c r="P85" i="73"/>
  <c r="N85" i="73"/>
  <c r="L85" i="73"/>
  <c r="J85" i="73"/>
  <c r="C85" i="73"/>
  <c r="H85" i="73" s="1"/>
  <c r="T84" i="73"/>
  <c r="R84" i="73"/>
  <c r="P84" i="73"/>
  <c r="N84" i="73"/>
  <c r="L84" i="73"/>
  <c r="J84" i="73"/>
  <c r="E84" i="73"/>
  <c r="C84" i="73"/>
  <c r="H84" i="73" s="1"/>
  <c r="T83" i="73"/>
  <c r="R83" i="73"/>
  <c r="P83" i="73"/>
  <c r="N83" i="73"/>
  <c r="L83" i="73"/>
  <c r="J83" i="73"/>
  <c r="C83" i="73"/>
  <c r="T82" i="73"/>
  <c r="R82" i="73"/>
  <c r="P82" i="73"/>
  <c r="N82" i="73"/>
  <c r="L82" i="73"/>
  <c r="J82" i="73"/>
  <c r="H82" i="73"/>
  <c r="E82" i="73"/>
  <c r="C82" i="73"/>
  <c r="T81" i="73"/>
  <c r="R81" i="73"/>
  <c r="P81" i="73"/>
  <c r="N81" i="73"/>
  <c r="L81" i="73"/>
  <c r="J81" i="73"/>
  <c r="E81" i="73"/>
  <c r="C81" i="73"/>
  <c r="T80" i="73"/>
  <c r="R80" i="73"/>
  <c r="P80" i="73"/>
  <c r="N80" i="73"/>
  <c r="L80" i="73"/>
  <c r="J80" i="73"/>
  <c r="E80" i="73"/>
  <c r="C80" i="73"/>
  <c r="T79" i="73"/>
  <c r="R79" i="73"/>
  <c r="P79" i="73"/>
  <c r="N79" i="73"/>
  <c r="L79" i="73"/>
  <c r="J79" i="73"/>
  <c r="E79" i="73"/>
  <c r="C79" i="73"/>
  <c r="T78" i="73"/>
  <c r="R78" i="73"/>
  <c r="P78" i="73"/>
  <c r="N78" i="73"/>
  <c r="L78" i="73"/>
  <c r="J78" i="73"/>
  <c r="H78" i="73"/>
  <c r="C78" i="73"/>
  <c r="E78" i="73" s="1"/>
  <c r="T77" i="73"/>
  <c r="R77" i="73"/>
  <c r="P77" i="73"/>
  <c r="N77" i="73"/>
  <c r="L77" i="73"/>
  <c r="J77" i="73"/>
  <c r="E77" i="73"/>
  <c r="C77" i="73"/>
  <c r="H77" i="73" s="1"/>
  <c r="T76" i="73"/>
  <c r="R76" i="73"/>
  <c r="P76" i="73"/>
  <c r="N76" i="73"/>
  <c r="L76" i="73"/>
  <c r="J76" i="73"/>
  <c r="C76" i="73"/>
  <c r="H76" i="73" s="1"/>
  <c r="T75" i="73"/>
  <c r="R75" i="73"/>
  <c r="P75" i="73"/>
  <c r="N75" i="73"/>
  <c r="L75" i="73"/>
  <c r="J75" i="73"/>
  <c r="E75" i="73"/>
  <c r="C75" i="73"/>
  <c r="H75" i="73" s="1"/>
  <c r="T74" i="73"/>
  <c r="R74" i="73"/>
  <c r="P74" i="73"/>
  <c r="N74" i="73"/>
  <c r="L74" i="73"/>
  <c r="J74" i="73"/>
  <c r="E74" i="73"/>
  <c r="C74" i="73"/>
  <c r="H74" i="73" s="1"/>
  <c r="T73" i="73"/>
  <c r="R73" i="73"/>
  <c r="P73" i="73"/>
  <c r="N73" i="73"/>
  <c r="L73" i="73"/>
  <c r="J73" i="73"/>
  <c r="H73" i="73"/>
  <c r="E73" i="73"/>
  <c r="C73" i="73"/>
  <c r="T72" i="73"/>
  <c r="R72" i="73"/>
  <c r="P72" i="73"/>
  <c r="N72" i="73"/>
  <c r="L72" i="73"/>
  <c r="J72" i="73"/>
  <c r="H72" i="73"/>
  <c r="C72" i="73"/>
  <c r="E72" i="73" s="1"/>
  <c r="T71" i="73"/>
  <c r="R71" i="73"/>
  <c r="P71" i="73"/>
  <c r="N71" i="73"/>
  <c r="L71" i="73"/>
  <c r="J71" i="73"/>
  <c r="E71" i="73"/>
  <c r="C71" i="73"/>
  <c r="H71" i="73" s="1"/>
  <c r="T70" i="73"/>
  <c r="R70" i="73"/>
  <c r="P70" i="73"/>
  <c r="N70" i="73"/>
  <c r="L70" i="73"/>
  <c r="J70" i="73"/>
  <c r="C70" i="73"/>
  <c r="E70" i="73" s="1"/>
  <c r="T69" i="73"/>
  <c r="R69" i="73"/>
  <c r="P69" i="73"/>
  <c r="N69" i="73"/>
  <c r="L69" i="73"/>
  <c r="J69" i="73"/>
  <c r="C69" i="73"/>
  <c r="T68" i="73"/>
  <c r="R68" i="73"/>
  <c r="P68" i="73"/>
  <c r="N68" i="73"/>
  <c r="L68" i="73"/>
  <c r="J68" i="73"/>
  <c r="C68" i="73"/>
  <c r="H68" i="73" s="1"/>
  <c r="T67" i="73"/>
  <c r="R67" i="73"/>
  <c r="P67" i="73"/>
  <c r="N67" i="73"/>
  <c r="L67" i="73"/>
  <c r="J67" i="73"/>
  <c r="H67" i="73"/>
  <c r="E67" i="73"/>
  <c r="C67" i="73"/>
  <c r="T66" i="73"/>
  <c r="R66" i="73"/>
  <c r="P66" i="73"/>
  <c r="N66" i="73"/>
  <c r="L66" i="73"/>
  <c r="J66" i="73"/>
  <c r="H66" i="73"/>
  <c r="C66" i="73"/>
  <c r="E66" i="73" s="1"/>
  <c r="T65" i="73"/>
  <c r="R65" i="73"/>
  <c r="P65" i="73"/>
  <c r="N65" i="73"/>
  <c r="L65" i="73"/>
  <c r="J65" i="73"/>
  <c r="E65" i="73"/>
  <c r="C65" i="73"/>
  <c r="H65" i="73" s="1"/>
  <c r="T64" i="73"/>
  <c r="R64" i="73"/>
  <c r="P64" i="73"/>
  <c r="N64" i="73"/>
  <c r="L64" i="73"/>
  <c r="J64" i="73"/>
  <c r="C64" i="73"/>
  <c r="T63" i="73"/>
  <c r="R63" i="73"/>
  <c r="P63" i="73"/>
  <c r="N63" i="73"/>
  <c r="L63" i="73"/>
  <c r="J63" i="73"/>
  <c r="C63" i="73"/>
  <c r="T62" i="73"/>
  <c r="R62" i="73"/>
  <c r="P62" i="73"/>
  <c r="N62" i="73"/>
  <c r="L62" i="73"/>
  <c r="J62" i="73"/>
  <c r="E62" i="73"/>
  <c r="C62" i="73"/>
  <c r="H62" i="73" s="1"/>
  <c r="T61" i="73"/>
  <c r="R61" i="73"/>
  <c r="P61" i="73"/>
  <c r="N61" i="73"/>
  <c r="L61" i="73"/>
  <c r="J61" i="73"/>
  <c r="H61" i="73"/>
  <c r="E61" i="73"/>
  <c r="C61" i="73"/>
  <c r="T60" i="73"/>
  <c r="R60" i="73"/>
  <c r="P60" i="73"/>
  <c r="N60" i="73"/>
  <c r="L60" i="73"/>
  <c r="J60" i="73"/>
  <c r="H60" i="73"/>
  <c r="C60" i="73"/>
  <c r="E60" i="73" s="1"/>
  <c r="T59" i="73"/>
  <c r="R59" i="73"/>
  <c r="P59" i="73"/>
  <c r="N59" i="73"/>
  <c r="L59" i="73"/>
  <c r="J59" i="73"/>
  <c r="H59" i="73"/>
  <c r="E59" i="73"/>
  <c r="C59" i="73"/>
  <c r="T58" i="73"/>
  <c r="R58" i="73"/>
  <c r="P58" i="73"/>
  <c r="N58" i="73"/>
  <c r="L58" i="73"/>
  <c r="J58" i="73"/>
  <c r="C58" i="73"/>
  <c r="H58" i="73" s="1"/>
  <c r="T57" i="73"/>
  <c r="R57" i="73"/>
  <c r="P57" i="73"/>
  <c r="N57" i="73"/>
  <c r="L57" i="73"/>
  <c r="J57" i="73"/>
  <c r="E57" i="73"/>
  <c r="C57" i="73"/>
  <c r="H57" i="73" s="1"/>
  <c r="T56" i="73"/>
  <c r="R56" i="73"/>
  <c r="P56" i="73"/>
  <c r="N56" i="73"/>
  <c r="L56" i="73"/>
  <c r="J56" i="73"/>
  <c r="H56" i="73"/>
  <c r="E56" i="73"/>
  <c r="C56" i="73"/>
  <c r="T55" i="73"/>
  <c r="R55" i="73"/>
  <c r="P55" i="73"/>
  <c r="N55" i="73"/>
  <c r="L55" i="73"/>
  <c r="J55" i="73"/>
  <c r="H55" i="73"/>
  <c r="E55" i="73"/>
  <c r="C55" i="73"/>
  <c r="T54" i="73"/>
  <c r="R54" i="73"/>
  <c r="P54" i="73"/>
  <c r="N54" i="73"/>
  <c r="L54" i="73"/>
  <c r="J54" i="73"/>
  <c r="H54" i="73"/>
  <c r="C54" i="73"/>
  <c r="E54" i="73" s="1"/>
  <c r="T53" i="73"/>
  <c r="R53" i="73"/>
  <c r="P53" i="73"/>
  <c r="N53" i="73"/>
  <c r="L53" i="73"/>
  <c r="J53" i="73"/>
  <c r="E53" i="73"/>
  <c r="C53" i="73"/>
  <c r="H53" i="73" s="1"/>
  <c r="T52" i="73"/>
  <c r="R52" i="73"/>
  <c r="P52" i="73"/>
  <c r="N52" i="73"/>
  <c r="L52" i="73"/>
  <c r="J52" i="73"/>
  <c r="C52" i="73"/>
  <c r="H52" i="73" s="1"/>
  <c r="T51" i="73"/>
  <c r="R51" i="73"/>
  <c r="P51" i="73"/>
  <c r="N51" i="73"/>
  <c r="L51" i="73"/>
  <c r="J51" i="73"/>
  <c r="H51" i="73"/>
  <c r="E51" i="73"/>
  <c r="C51" i="73"/>
  <c r="T50" i="73"/>
  <c r="R50" i="73"/>
  <c r="P50" i="73"/>
  <c r="N50" i="73"/>
  <c r="L50" i="73"/>
  <c r="J50" i="73"/>
  <c r="H50" i="73"/>
  <c r="E50" i="73"/>
  <c r="C50" i="73"/>
  <c r="T49" i="73"/>
  <c r="R49" i="73"/>
  <c r="P49" i="73"/>
  <c r="N49" i="73"/>
  <c r="L49" i="73"/>
  <c r="J49" i="73"/>
  <c r="C49" i="73"/>
  <c r="H49" i="73" s="1"/>
  <c r="T48" i="73"/>
  <c r="R48" i="73"/>
  <c r="P48" i="73"/>
  <c r="N48" i="73"/>
  <c r="L48" i="73"/>
  <c r="J48" i="73"/>
  <c r="H48" i="73"/>
  <c r="C48" i="73"/>
  <c r="E48" i="73" s="1"/>
  <c r="T47" i="73"/>
  <c r="R47" i="73"/>
  <c r="P47" i="73"/>
  <c r="N47" i="73"/>
  <c r="L47" i="73"/>
  <c r="J47" i="73"/>
  <c r="C47" i="73"/>
  <c r="H47" i="73" s="1"/>
  <c r="T46" i="73"/>
  <c r="R46" i="73"/>
  <c r="P46" i="73"/>
  <c r="N46" i="73"/>
  <c r="L46" i="73"/>
  <c r="J46" i="73"/>
  <c r="E46" i="73"/>
  <c r="C46" i="73"/>
  <c r="H46" i="73" s="1"/>
  <c r="T45" i="73"/>
  <c r="R45" i="73"/>
  <c r="P45" i="73"/>
  <c r="N45" i="73"/>
  <c r="L45" i="73"/>
  <c r="J45" i="73"/>
  <c r="C45" i="73"/>
  <c r="H45" i="73" s="1"/>
  <c r="T44" i="73"/>
  <c r="R44" i="73"/>
  <c r="P44" i="73"/>
  <c r="N44" i="73"/>
  <c r="L44" i="73"/>
  <c r="J44" i="73"/>
  <c r="C44" i="73"/>
  <c r="T43" i="73"/>
  <c r="R43" i="73"/>
  <c r="P43" i="73"/>
  <c r="N43" i="73"/>
  <c r="L43" i="73"/>
  <c r="J43" i="73"/>
  <c r="H43" i="73"/>
  <c r="E43" i="73"/>
  <c r="C43" i="73"/>
  <c r="T42" i="73"/>
  <c r="R42" i="73"/>
  <c r="P42" i="73"/>
  <c r="N42" i="73"/>
  <c r="L42" i="73"/>
  <c r="J42" i="73"/>
  <c r="H42" i="73"/>
  <c r="E42" i="73"/>
  <c r="C42" i="73"/>
  <c r="T41" i="73"/>
  <c r="R41" i="73"/>
  <c r="P41" i="73"/>
  <c r="N41" i="73"/>
  <c r="L41" i="73"/>
  <c r="J41" i="73"/>
  <c r="C41" i="73"/>
  <c r="T40" i="73"/>
  <c r="R40" i="73"/>
  <c r="P40" i="73"/>
  <c r="N40" i="73"/>
  <c r="L40" i="73"/>
  <c r="J40" i="73"/>
  <c r="H40" i="73"/>
  <c r="E40" i="73"/>
  <c r="C40" i="73"/>
  <c r="T39" i="73"/>
  <c r="R39" i="73"/>
  <c r="P39" i="73"/>
  <c r="N39" i="73"/>
  <c r="L39" i="73"/>
  <c r="J39" i="73"/>
  <c r="C39" i="73"/>
  <c r="H39" i="73" s="1"/>
  <c r="Y38" i="73"/>
  <c r="AE38" i="73" s="1"/>
  <c r="T38" i="73"/>
  <c r="X38" i="73" s="1"/>
  <c r="AD38" i="73" s="1"/>
  <c r="R38" i="73"/>
  <c r="P38" i="73"/>
  <c r="N38" i="73"/>
  <c r="L38" i="73"/>
  <c r="J38" i="73"/>
  <c r="C38" i="73"/>
  <c r="T37" i="73"/>
  <c r="R37" i="73"/>
  <c r="P37" i="73"/>
  <c r="N37" i="73"/>
  <c r="L37" i="73"/>
  <c r="J37" i="73"/>
  <c r="H37" i="73"/>
  <c r="E37" i="73"/>
  <c r="C37" i="73"/>
  <c r="T36" i="73"/>
  <c r="R36" i="73"/>
  <c r="P36" i="73"/>
  <c r="N36" i="73"/>
  <c r="L36" i="73"/>
  <c r="J36" i="73"/>
  <c r="C36" i="73"/>
  <c r="H36" i="73" s="1"/>
  <c r="T35" i="73"/>
  <c r="R35" i="73"/>
  <c r="P35" i="73"/>
  <c r="N35" i="73"/>
  <c r="L35" i="73"/>
  <c r="J35" i="73"/>
  <c r="C35" i="73"/>
  <c r="T34" i="73"/>
  <c r="R34" i="73"/>
  <c r="P34" i="73"/>
  <c r="N34" i="73"/>
  <c r="L34" i="73"/>
  <c r="J34" i="73"/>
  <c r="C34" i="73"/>
  <c r="H34" i="73" s="1"/>
  <c r="Y33" i="73"/>
  <c r="T33" i="73"/>
  <c r="V33" i="73" s="1"/>
  <c r="R33" i="73"/>
  <c r="P33" i="73"/>
  <c r="N33" i="73"/>
  <c r="L33" i="73"/>
  <c r="J33" i="73"/>
  <c r="AB33" i="73" s="1"/>
  <c r="C33" i="73"/>
  <c r="H33" i="73" s="1"/>
  <c r="T32" i="73"/>
  <c r="R32" i="73"/>
  <c r="P32" i="73"/>
  <c r="N32" i="73"/>
  <c r="L32" i="73"/>
  <c r="J32" i="73"/>
  <c r="C32" i="73"/>
  <c r="Y31" i="73"/>
  <c r="AE31" i="73" s="1"/>
  <c r="T31" i="73"/>
  <c r="Z31" i="73" s="1"/>
  <c r="AF31" i="73" s="1"/>
  <c r="R31" i="73"/>
  <c r="P31" i="73"/>
  <c r="N31" i="73"/>
  <c r="L31" i="73"/>
  <c r="J31" i="73"/>
  <c r="C31" i="73"/>
  <c r="H31" i="73" s="1"/>
  <c r="T30" i="73"/>
  <c r="Z30" i="73" s="1"/>
  <c r="AF30" i="73" s="1"/>
  <c r="R30" i="73"/>
  <c r="P30" i="73"/>
  <c r="N30" i="73"/>
  <c r="L30" i="73"/>
  <c r="J30" i="73"/>
  <c r="H30" i="73"/>
  <c r="C30" i="73"/>
  <c r="E30" i="73" s="1"/>
  <c r="Y29" i="73"/>
  <c r="AE29" i="73" s="1"/>
  <c r="W29" i="73"/>
  <c r="AC29" i="73" s="1"/>
  <c r="T29" i="73"/>
  <c r="X29" i="73" s="1"/>
  <c r="R29" i="73"/>
  <c r="P29" i="73"/>
  <c r="N29" i="73"/>
  <c r="L29" i="73"/>
  <c r="J29" i="73"/>
  <c r="C29" i="73"/>
  <c r="T28" i="73"/>
  <c r="R28" i="73"/>
  <c r="P28" i="73"/>
  <c r="N28" i="73"/>
  <c r="L28" i="73"/>
  <c r="J28" i="73"/>
  <c r="H28" i="73"/>
  <c r="C28" i="73"/>
  <c r="E28" i="73" s="1"/>
  <c r="T27" i="73"/>
  <c r="R27" i="73"/>
  <c r="P27" i="73"/>
  <c r="N27" i="73"/>
  <c r="L27" i="73"/>
  <c r="J27" i="73"/>
  <c r="C27" i="73"/>
  <c r="H27" i="73" s="1"/>
  <c r="T26" i="73"/>
  <c r="R26" i="73"/>
  <c r="P26" i="73"/>
  <c r="N26" i="73"/>
  <c r="L26" i="73"/>
  <c r="J26" i="73"/>
  <c r="C26" i="73"/>
  <c r="T25" i="73"/>
  <c r="R25" i="73"/>
  <c r="P25" i="73"/>
  <c r="N25" i="73"/>
  <c r="L25" i="73"/>
  <c r="J25" i="73"/>
  <c r="C25" i="73"/>
  <c r="H25" i="73" s="1"/>
  <c r="Y24" i="73"/>
  <c r="T24" i="73"/>
  <c r="V24" i="73" s="1"/>
  <c r="R24" i="73"/>
  <c r="P24" i="73"/>
  <c r="N24" i="73"/>
  <c r="L24" i="73"/>
  <c r="J24" i="73"/>
  <c r="C24" i="73"/>
  <c r="H24" i="73" s="1"/>
  <c r="T23" i="73"/>
  <c r="R23" i="73"/>
  <c r="P23" i="73"/>
  <c r="N23" i="73"/>
  <c r="L23" i="73"/>
  <c r="J23" i="73"/>
  <c r="C23" i="73"/>
  <c r="X22" i="73"/>
  <c r="T22" i="73"/>
  <c r="R22" i="73"/>
  <c r="P22" i="73"/>
  <c r="N22" i="73"/>
  <c r="AD22" i="73" s="1"/>
  <c r="L22" i="73"/>
  <c r="J22" i="73"/>
  <c r="C22" i="73"/>
  <c r="H22" i="73" s="1"/>
  <c r="T21" i="73"/>
  <c r="Z21" i="73" s="1"/>
  <c r="AF21" i="73" s="1"/>
  <c r="R21" i="73"/>
  <c r="P21" i="73"/>
  <c r="N21" i="73"/>
  <c r="L21" i="73"/>
  <c r="J21" i="73"/>
  <c r="H21" i="73"/>
  <c r="C21" i="73"/>
  <c r="E21" i="73" s="1"/>
  <c r="W20" i="73"/>
  <c r="AC20" i="73" s="1"/>
  <c r="T20" i="73"/>
  <c r="X20" i="73" s="1"/>
  <c r="R20" i="73"/>
  <c r="P20" i="73"/>
  <c r="N20" i="73"/>
  <c r="AD20" i="73" s="1"/>
  <c r="L20" i="73"/>
  <c r="J20" i="73"/>
  <c r="H20" i="73"/>
  <c r="C20" i="73"/>
  <c r="E20" i="73" s="1"/>
  <c r="T19" i="73"/>
  <c r="R19" i="73"/>
  <c r="P19" i="73"/>
  <c r="N19" i="73"/>
  <c r="L19" i="73"/>
  <c r="J19" i="73"/>
  <c r="H19" i="73"/>
  <c r="C19" i="73"/>
  <c r="E19" i="73" s="1"/>
  <c r="Y18" i="73"/>
  <c r="AE18" i="73" s="1"/>
  <c r="W18" i="73"/>
  <c r="T18" i="73"/>
  <c r="V18" i="73" s="1"/>
  <c r="R18" i="73"/>
  <c r="P18" i="73"/>
  <c r="N18" i="73"/>
  <c r="L18" i="73"/>
  <c r="J18" i="73"/>
  <c r="C18" i="73"/>
  <c r="H18" i="73" s="1"/>
  <c r="T17" i="73"/>
  <c r="R17" i="73"/>
  <c r="P17" i="73"/>
  <c r="N17" i="73"/>
  <c r="L17" i="73"/>
  <c r="J17" i="73"/>
  <c r="H17" i="73"/>
  <c r="C17" i="73"/>
  <c r="E17" i="73" s="1"/>
  <c r="X16" i="73"/>
  <c r="T16" i="73"/>
  <c r="R16" i="73"/>
  <c r="P16" i="73"/>
  <c r="N16" i="73"/>
  <c r="AD16" i="73" s="1"/>
  <c r="L16" i="73"/>
  <c r="J16" i="73"/>
  <c r="C16" i="73"/>
  <c r="H16" i="73" s="1"/>
  <c r="T15" i="73"/>
  <c r="R15" i="73"/>
  <c r="P15" i="73"/>
  <c r="N15" i="73"/>
  <c r="L15" i="73"/>
  <c r="J15" i="73"/>
  <c r="C15" i="73"/>
  <c r="H15" i="73" s="1"/>
  <c r="V14" i="73"/>
  <c r="T14" i="73"/>
  <c r="R14" i="73"/>
  <c r="P14" i="73"/>
  <c r="N14" i="73"/>
  <c r="L14" i="73"/>
  <c r="J14" i="73"/>
  <c r="AB14" i="73" s="1"/>
  <c r="C14" i="73"/>
  <c r="H14" i="73" s="1"/>
  <c r="T13" i="73"/>
  <c r="R13" i="73"/>
  <c r="P13" i="73"/>
  <c r="N13" i="73"/>
  <c r="L13" i="73"/>
  <c r="J13" i="73"/>
  <c r="H13" i="73"/>
  <c r="C13" i="73"/>
  <c r="E13" i="73" s="1"/>
  <c r="Y12" i="73"/>
  <c r="X12" i="73"/>
  <c r="W12" i="73"/>
  <c r="T12" i="73"/>
  <c r="V12" i="73" s="1"/>
  <c r="R12" i="73"/>
  <c r="P12" i="73"/>
  <c r="AE12" i="73" s="1"/>
  <c r="N12" i="73"/>
  <c r="AD12" i="73" s="1"/>
  <c r="L12" i="73"/>
  <c r="J12" i="73"/>
  <c r="E12" i="73"/>
  <c r="C12" i="73"/>
  <c r="H12" i="73" s="1"/>
  <c r="Z11" i="73"/>
  <c r="Y11" i="73"/>
  <c r="T11" i="73"/>
  <c r="V11" i="73" s="1"/>
  <c r="R11" i="73"/>
  <c r="AF11" i="73" s="1"/>
  <c r="P11" i="73"/>
  <c r="N11" i="73"/>
  <c r="L11" i="73"/>
  <c r="J11" i="73"/>
  <c r="AB11" i="73" s="1"/>
  <c r="C11" i="73"/>
  <c r="Y68" i="73"/>
  <c r="T10" i="73"/>
  <c r="Z10" i="73" s="1"/>
  <c r="R10" i="73"/>
  <c r="AF10" i="73" s="1"/>
  <c r="P10" i="73"/>
  <c r="N10" i="73"/>
  <c r="L10" i="73"/>
  <c r="J10" i="73"/>
  <c r="H10" i="73"/>
  <c r="C10" i="73"/>
  <c r="E10" i="73" s="1"/>
  <c r="X101" i="73"/>
  <c r="AD101" i="73" s="1"/>
  <c r="W9" i="73"/>
  <c r="T9" i="73"/>
  <c r="R9" i="73"/>
  <c r="P9" i="73"/>
  <c r="N9" i="73"/>
  <c r="L9" i="73"/>
  <c r="AC9" i="73" s="1"/>
  <c r="J9" i="73"/>
  <c r="H9" i="73"/>
  <c r="C9" i="73"/>
  <c r="E9" i="73" s="1"/>
  <c r="W94" i="73"/>
  <c r="V8" i="73"/>
  <c r="T8" i="73"/>
  <c r="R8" i="73"/>
  <c r="P8" i="73"/>
  <c r="N8" i="73"/>
  <c r="L8" i="73"/>
  <c r="J8" i="73"/>
  <c r="AB8" i="73" s="1"/>
  <c r="C8" i="73"/>
  <c r="H8" i="73" s="1"/>
  <c r="V59" i="73"/>
  <c r="T7" i="73"/>
  <c r="R7" i="73"/>
  <c r="P7" i="73"/>
  <c r="N7" i="73"/>
  <c r="L7" i="73"/>
  <c r="J7" i="73"/>
  <c r="H7" i="73"/>
  <c r="C7" i="73"/>
  <c r="E7" i="73" s="1"/>
  <c r="D87" i="72"/>
  <c r="E81" i="72"/>
  <c r="H80" i="72"/>
  <c r="H79" i="72"/>
  <c r="D79" i="72"/>
  <c r="H78" i="72"/>
  <c r="H77" i="72"/>
  <c r="H72" i="72"/>
  <c r="H71" i="72"/>
  <c r="D71" i="72"/>
  <c r="H70" i="72"/>
  <c r="H69" i="72"/>
  <c r="H68" i="72"/>
  <c r="H67" i="72"/>
  <c r="H66" i="72"/>
  <c r="H65" i="72"/>
  <c r="H64" i="72"/>
  <c r="D64" i="72"/>
  <c r="H63" i="72"/>
  <c r="H61" i="72"/>
  <c r="H60" i="72"/>
  <c r="H59" i="72"/>
  <c r="H58" i="72"/>
  <c r="H57" i="72"/>
  <c r="H56" i="72"/>
  <c r="H55" i="72"/>
  <c r="D55" i="72"/>
  <c r="H54" i="72"/>
  <c r="H53" i="72"/>
  <c r="H52" i="72"/>
  <c r="H51" i="72"/>
  <c r="H50" i="72"/>
  <c r="D50" i="72"/>
  <c r="H49" i="72"/>
  <c r="H48" i="72"/>
  <c r="H47" i="72"/>
  <c r="H45" i="72"/>
  <c r="H44" i="72"/>
  <c r="D44" i="72"/>
  <c r="H43" i="72"/>
  <c r="H42" i="72"/>
  <c r="H41" i="72"/>
  <c r="D41" i="72"/>
  <c r="H40" i="72"/>
  <c r="H39" i="72"/>
  <c r="H38" i="72"/>
  <c r="H37" i="72"/>
  <c r="H36" i="72"/>
  <c r="H35" i="72"/>
  <c r="H34" i="72"/>
  <c r="D34" i="72"/>
  <c r="H33" i="72"/>
  <c r="H28" i="72"/>
  <c r="D28" i="72"/>
  <c r="H26" i="72"/>
  <c r="H25" i="72"/>
  <c r="D25" i="72"/>
  <c r="H24" i="72"/>
  <c r="H23" i="72"/>
  <c r="H22" i="72"/>
  <c r="H21" i="72"/>
  <c r="D21" i="72"/>
  <c r="H20" i="72"/>
  <c r="H19" i="72"/>
  <c r="H18" i="72"/>
  <c r="H17" i="72"/>
  <c r="H16" i="72"/>
  <c r="H12" i="72" s="1"/>
  <c r="Y15" i="72"/>
  <c r="X15" i="72"/>
  <c r="H14" i="72"/>
  <c r="U9" i="72"/>
  <c r="H13" i="72"/>
  <c r="S9" i="72"/>
  <c r="D12" i="72"/>
  <c r="Q9" i="72"/>
  <c r="R11" i="72" s="1"/>
  <c r="Y11" i="72"/>
  <c r="X11" i="72"/>
  <c r="H11" i="72"/>
  <c r="O9" i="72"/>
  <c r="H10" i="72"/>
  <c r="D10" i="72"/>
  <c r="W9" i="72"/>
  <c r="M9" i="72"/>
  <c r="AC42" i="73" l="1"/>
  <c r="AB18" i="73"/>
  <c r="P15" i="72"/>
  <c r="P11" i="72"/>
  <c r="R15" i="72"/>
  <c r="AB10" i="73"/>
  <c r="H11" i="73"/>
  <c r="E11" i="73"/>
  <c r="D75" i="72" s="1"/>
  <c r="AD14" i="73"/>
  <c r="AB24" i="73"/>
  <c r="AD13" i="73"/>
  <c r="AE25" i="73"/>
  <c r="D9" i="72"/>
  <c r="V15" i="72"/>
  <c r="V11" i="72"/>
  <c r="AF13" i="73"/>
  <c r="AE14" i="73"/>
  <c r="AC15" i="73"/>
  <c r="AF33" i="73"/>
  <c r="H9" i="72"/>
  <c r="AD11" i="73"/>
  <c r="Z13" i="73"/>
  <c r="Y13" i="73"/>
  <c r="AE13" i="73" s="1"/>
  <c r="X13" i="73"/>
  <c r="W13" i="73"/>
  <c r="AC13" i="73" s="1"/>
  <c r="V13" i="73"/>
  <c r="AA13" i="73" s="1"/>
  <c r="AF14" i="73"/>
  <c r="AF50" i="73"/>
  <c r="AE11" i="73"/>
  <c r="AD29" i="73"/>
  <c r="AD76" i="73"/>
  <c r="AD32" i="73"/>
  <c r="T15" i="72"/>
  <c r="T11" i="72"/>
  <c r="AB12" i="73"/>
  <c r="AB17" i="73"/>
  <c r="N15" i="72"/>
  <c r="N11" i="72"/>
  <c r="AC12" i="73"/>
  <c r="AA15" i="73"/>
  <c r="AE32" i="73"/>
  <c r="AB78" i="73"/>
  <c r="T123" i="73"/>
  <c r="T124" i="73"/>
  <c r="Z7" i="73"/>
  <c r="Y7" i="73"/>
  <c r="X7" i="73"/>
  <c r="W7" i="73"/>
  <c r="V7" i="73"/>
  <c r="AC23" i="73"/>
  <c r="AD23" i="73"/>
  <c r="AB39" i="73"/>
  <c r="AC36" i="73"/>
  <c r="AC39" i="73"/>
  <c r="AB42" i="73"/>
  <c r="Z116" i="73"/>
  <c r="Z113" i="73"/>
  <c r="Z86" i="73"/>
  <c r="AF86" i="73" s="1"/>
  <c r="Z70" i="73"/>
  <c r="AF70" i="73" s="1"/>
  <c r="Z58" i="73"/>
  <c r="AF58" i="73" s="1"/>
  <c r="Z111" i="73"/>
  <c r="AF111" i="73" s="1"/>
  <c r="Z71" i="73"/>
  <c r="Z59" i="73"/>
  <c r="Z115" i="73"/>
  <c r="Z69" i="73"/>
  <c r="AF69" i="73" s="1"/>
  <c r="Z61" i="73"/>
  <c r="Z121" i="73"/>
  <c r="Z75" i="73"/>
  <c r="AF75" i="73" s="1"/>
  <c r="Z74" i="73"/>
  <c r="AF74" i="73" s="1"/>
  <c r="Z56" i="73"/>
  <c r="AF56" i="73" s="1"/>
  <c r="Z50" i="73"/>
  <c r="Z118" i="73"/>
  <c r="Z110" i="73"/>
  <c r="AF110" i="73" s="1"/>
  <c r="Z65" i="73"/>
  <c r="AD15" i="73"/>
  <c r="AC21" i="73"/>
  <c r="H26" i="73"/>
  <c r="E26" i="73"/>
  <c r="H35" i="73"/>
  <c r="E35" i="73"/>
  <c r="W38" i="73"/>
  <c r="AD39" i="73"/>
  <c r="Z41" i="73"/>
  <c r="AF41" i="73" s="1"/>
  <c r="AA44" i="73"/>
  <c r="Z44" i="73"/>
  <c r="AF44" i="73" s="1"/>
  <c r="Z47" i="73"/>
  <c r="AF47" i="73" s="1"/>
  <c r="V48" i="73"/>
  <c r="V49" i="73"/>
  <c r="AB49" i="73" s="1"/>
  <c r="Y58" i="73"/>
  <c r="Z62" i="73"/>
  <c r="AF62" i="73" s="1"/>
  <c r="Z63" i="73"/>
  <c r="Y64" i="73"/>
  <c r="W91" i="73"/>
  <c r="H108" i="73"/>
  <c r="E108" i="73"/>
  <c r="Y16" i="73"/>
  <c r="AE16" i="73" s="1"/>
  <c r="X18" i="73"/>
  <c r="Y22" i="73"/>
  <c r="AE22" i="73" s="1"/>
  <c r="E24" i="73"/>
  <c r="Z24" i="73"/>
  <c r="AF24" i="73" s="1"/>
  <c r="V27" i="73"/>
  <c r="AB27" i="73" s="1"/>
  <c r="E33" i="73"/>
  <c r="Z33" i="73"/>
  <c r="V36" i="73"/>
  <c r="AB36" i="73" s="1"/>
  <c r="AE39" i="73"/>
  <c r="V41" i="73"/>
  <c r="AB41" i="73" s="1"/>
  <c r="V44" i="73"/>
  <c r="E47" i="73"/>
  <c r="X49" i="73"/>
  <c r="AD49" i="73" s="1"/>
  <c r="E68" i="73"/>
  <c r="AB72" i="73"/>
  <c r="W90" i="73"/>
  <c r="AC90" i="73" s="1"/>
  <c r="X91" i="73"/>
  <c r="AD91" i="73" s="1"/>
  <c r="V95" i="73"/>
  <c r="AB95" i="73" s="1"/>
  <c r="Z95" i="73"/>
  <c r="AF95" i="73" s="1"/>
  <c r="Y95" i="73"/>
  <c r="X95" i="73"/>
  <c r="AD95" i="73" s="1"/>
  <c r="W95" i="73"/>
  <c r="W103" i="73"/>
  <c r="Z12" i="73"/>
  <c r="AF12" i="73" s="1"/>
  <c r="Z16" i="73"/>
  <c r="AF16" i="73" s="1"/>
  <c r="Z22" i="73"/>
  <c r="AF22" i="73" s="1"/>
  <c r="Z23" i="73"/>
  <c r="AF23" i="73" s="1"/>
  <c r="W25" i="73"/>
  <c r="AC25" i="73" s="1"/>
  <c r="V25" i="73"/>
  <c r="AB25" i="73" s="1"/>
  <c r="W27" i="73"/>
  <c r="AC27" i="73" s="1"/>
  <c r="Z32" i="73"/>
  <c r="AF32" i="73" s="1"/>
  <c r="W34" i="73"/>
  <c r="AC34" i="73" s="1"/>
  <c r="V34" i="73"/>
  <c r="AB34" i="73" s="1"/>
  <c r="W36" i="73"/>
  <c r="W41" i="73"/>
  <c r="AD42" i="73"/>
  <c r="W44" i="73"/>
  <c r="Y49" i="73"/>
  <c r="AE49" i="73" s="1"/>
  <c r="H69" i="73"/>
  <c r="E69" i="73"/>
  <c r="W89" i="73"/>
  <c r="Y90" i="73"/>
  <c r="AE90" i="73" s="1"/>
  <c r="Z106" i="73"/>
  <c r="AF106" i="73" s="1"/>
  <c r="Z119" i="73"/>
  <c r="W8" i="73"/>
  <c r="AC8" i="73" s="1"/>
  <c r="W14" i="73"/>
  <c r="AC14" i="73" s="1"/>
  <c r="E16" i="73"/>
  <c r="E18" i="73"/>
  <c r="Z18" i="73"/>
  <c r="AF18" i="73" s="1"/>
  <c r="E22" i="73"/>
  <c r="V23" i="73"/>
  <c r="AB23" i="73" s="1"/>
  <c r="X25" i="73"/>
  <c r="AD25" i="73" s="1"/>
  <c r="X27" i="73"/>
  <c r="AA27" i="73" s="1"/>
  <c r="E31" i="73"/>
  <c r="V32" i="73"/>
  <c r="AB32" i="73" s="1"/>
  <c r="X34" i="73"/>
  <c r="AD34" i="73" s="1"/>
  <c r="X36" i="73"/>
  <c r="X41" i="73"/>
  <c r="AD41" i="73" s="1"/>
  <c r="AE42" i="73"/>
  <c r="X44" i="73"/>
  <c r="AD44" i="73" s="1"/>
  <c r="Z49" i="73"/>
  <c r="AB57" i="73"/>
  <c r="E58" i="73"/>
  <c r="H63" i="73"/>
  <c r="E63" i="73"/>
  <c r="Y88" i="73"/>
  <c r="AE88" i="73" s="1"/>
  <c r="X89" i="73"/>
  <c r="AD89" i="73" s="1"/>
  <c r="AD118" i="73"/>
  <c r="V115" i="73"/>
  <c r="V116" i="73"/>
  <c r="V113" i="73"/>
  <c r="V111" i="73"/>
  <c r="V84" i="73"/>
  <c r="V75" i="73"/>
  <c r="V63" i="73"/>
  <c r="V120" i="73"/>
  <c r="V107" i="73"/>
  <c r="V117" i="73"/>
  <c r="V77" i="73"/>
  <c r="AB77" i="73" s="1"/>
  <c r="V53" i="73"/>
  <c r="AB53" i="73" s="1"/>
  <c r="X8" i="73"/>
  <c r="AD8" i="73" s="1"/>
  <c r="V9" i="73"/>
  <c r="AA9" i="73" s="1"/>
  <c r="X14" i="73"/>
  <c r="V15" i="73"/>
  <c r="AB15" i="73" s="1"/>
  <c r="Z17" i="73"/>
  <c r="AF17" i="73" s="1"/>
  <c r="Y17" i="73"/>
  <c r="AE17" i="73" s="1"/>
  <c r="AA18" i="73"/>
  <c r="V19" i="73"/>
  <c r="W23" i="73"/>
  <c r="Y25" i="73"/>
  <c r="Y27" i="73"/>
  <c r="AE27" i="73" s="1"/>
  <c r="H29" i="73"/>
  <c r="E29" i="73"/>
  <c r="W32" i="73"/>
  <c r="AC32" i="73" s="1"/>
  <c r="Y34" i="73"/>
  <c r="AE34" i="73" s="1"/>
  <c r="Y36" i="73"/>
  <c r="H38" i="73"/>
  <c r="E38" i="73"/>
  <c r="V39" i="73"/>
  <c r="Y41" i="73"/>
  <c r="AA41" i="73" s="1"/>
  <c r="Y44" i="73"/>
  <c r="X45" i="73"/>
  <c r="AD45" i="73" s="1"/>
  <c r="V50" i="73"/>
  <c r="AE80" i="73"/>
  <c r="AE81" i="73"/>
  <c r="V86" i="73"/>
  <c r="AB86" i="73" s="1"/>
  <c r="X87" i="73"/>
  <c r="AD87" i="73" s="1"/>
  <c r="Z94" i="73"/>
  <c r="AF94" i="73" s="1"/>
  <c r="Y102" i="73"/>
  <c r="AE102" i="73" s="1"/>
  <c r="Y8" i="73"/>
  <c r="AE8" i="73" s="1"/>
  <c r="Y14" i="73"/>
  <c r="W15" i="73"/>
  <c r="V17" i="73"/>
  <c r="W19" i="73"/>
  <c r="AC19" i="73" s="1"/>
  <c r="V21" i="73"/>
  <c r="X23" i="73"/>
  <c r="AD24" i="73"/>
  <c r="Z25" i="73"/>
  <c r="AF25" i="73" s="1"/>
  <c r="E27" i="73"/>
  <c r="Z27" i="73"/>
  <c r="AF27" i="73" s="1"/>
  <c r="V30" i="73"/>
  <c r="AB30" i="73" s="1"/>
  <c r="X32" i="73"/>
  <c r="Z34" i="73"/>
  <c r="AF34" i="73" s="1"/>
  <c r="E36" i="73"/>
  <c r="Z36" i="73"/>
  <c r="AF36" i="73" s="1"/>
  <c r="W39" i="73"/>
  <c r="Z45" i="73"/>
  <c r="AF45" i="73" s="1"/>
  <c r="AD47" i="73"/>
  <c r="E49" i="73"/>
  <c r="W50" i="73"/>
  <c r="AC50" i="73" s="1"/>
  <c r="Y51" i="73"/>
  <c r="AE51" i="73" s="1"/>
  <c r="W51" i="73"/>
  <c r="AC51" i="73" s="1"/>
  <c r="V51" i="73"/>
  <c r="AB51" i="73" s="1"/>
  <c r="AC60" i="73"/>
  <c r="AB75" i="73"/>
  <c r="Z78" i="73"/>
  <c r="AF78" i="73" s="1"/>
  <c r="Y78" i="73"/>
  <c r="X78" i="73"/>
  <c r="AD78" i="73" s="1"/>
  <c r="W78" i="73"/>
  <c r="AC78" i="73" s="1"/>
  <c r="V78" i="73"/>
  <c r="X83" i="73"/>
  <c r="AD83" i="73" s="1"/>
  <c r="V83" i="73"/>
  <c r="AB83" i="73" s="1"/>
  <c r="W84" i="73"/>
  <c r="AC84" i="73" s="1"/>
  <c r="V85" i="73"/>
  <c r="AB85" i="73" s="1"/>
  <c r="Z85" i="73"/>
  <c r="AF85" i="73" s="1"/>
  <c r="Y85" i="73"/>
  <c r="AE85" i="73" s="1"/>
  <c r="X85" i="73"/>
  <c r="AD85" i="73" s="1"/>
  <c r="AC100" i="73"/>
  <c r="Y115" i="73"/>
  <c r="AB117" i="73"/>
  <c r="AF118" i="73"/>
  <c r="J124" i="73"/>
  <c r="J123" i="73"/>
  <c r="AB7" i="73"/>
  <c r="E8" i="73"/>
  <c r="E124" i="73" s="1"/>
  <c r="Z8" i="73"/>
  <c r="AF8" i="73" s="1"/>
  <c r="W115" i="73"/>
  <c r="W121" i="73"/>
  <c r="AA121" i="73" s="1"/>
  <c r="W118" i="73"/>
  <c r="W108" i="73"/>
  <c r="AC108" i="73" s="1"/>
  <c r="W116" i="73"/>
  <c r="W113" i="73"/>
  <c r="W122" i="73"/>
  <c r="W119" i="73"/>
  <c r="W63" i="73"/>
  <c r="AC63" i="73" s="1"/>
  <c r="W88" i="73"/>
  <c r="W107" i="73"/>
  <c r="AC107" i="73" s="1"/>
  <c r="W86" i="73"/>
  <c r="AC86" i="73" s="1"/>
  <c r="W106" i="73"/>
  <c r="W49" i="73"/>
  <c r="AC49" i="73" s="1"/>
  <c r="W47" i="73"/>
  <c r="AC47" i="73" s="1"/>
  <c r="W102" i="73"/>
  <c r="W100" i="73"/>
  <c r="W99" i="73"/>
  <c r="W76" i="73"/>
  <c r="AC76" i="73" s="1"/>
  <c r="W66" i="73"/>
  <c r="AC66" i="73" s="1"/>
  <c r="W60" i="73"/>
  <c r="W98" i="73"/>
  <c r="W97" i="73"/>
  <c r="W110" i="73"/>
  <c r="W96" i="73"/>
  <c r="W59" i="73"/>
  <c r="AC59" i="73" s="1"/>
  <c r="X9" i="73"/>
  <c r="AD9" i="73" s="1"/>
  <c r="V10" i="73"/>
  <c r="E14" i="73"/>
  <c r="E123" i="73" s="1"/>
  <c r="Z14" i="73"/>
  <c r="X15" i="73"/>
  <c r="W17" i="73"/>
  <c r="AC17" i="73" s="1"/>
  <c r="AC18" i="73"/>
  <c r="X19" i="73"/>
  <c r="AD19" i="73" s="1"/>
  <c r="W21" i="73"/>
  <c r="Y23" i="73"/>
  <c r="AE23" i="73" s="1"/>
  <c r="AE24" i="73"/>
  <c r="AA25" i="73"/>
  <c r="Z26" i="73"/>
  <c r="AF26" i="73" s="1"/>
  <c r="W28" i="73"/>
  <c r="AC28" i="73" s="1"/>
  <c r="V28" i="73"/>
  <c r="W30" i="73"/>
  <c r="AC30" i="73" s="1"/>
  <c r="Y32" i="73"/>
  <c r="AE33" i="73"/>
  <c r="Z35" i="73"/>
  <c r="AF35" i="73" s="1"/>
  <c r="W37" i="73"/>
  <c r="AC37" i="73" s="1"/>
  <c r="V37" i="73"/>
  <c r="AC38" i="73"/>
  <c r="X39" i="73"/>
  <c r="H41" i="73"/>
  <c r="E41" i="73"/>
  <c r="V42" i="73"/>
  <c r="H44" i="73"/>
  <c r="E44" i="73"/>
  <c r="Z46" i="73"/>
  <c r="AF46" i="73" s="1"/>
  <c r="Y46" i="73"/>
  <c r="AE46" i="73" s="1"/>
  <c r="AB48" i="73"/>
  <c r="X51" i="73"/>
  <c r="AD51" i="73" s="1"/>
  <c r="Z52" i="73"/>
  <c r="AF52" i="73" s="1"/>
  <c r="Y52" i="73"/>
  <c r="AE52" i="73" s="1"/>
  <c r="X52" i="73"/>
  <c r="AD52" i="73" s="1"/>
  <c r="AD65" i="73"/>
  <c r="Z72" i="73"/>
  <c r="AF72" i="73" s="1"/>
  <c r="X72" i="73"/>
  <c r="AD72" i="73" s="1"/>
  <c r="Y72" i="73"/>
  <c r="AE72" i="73" s="1"/>
  <c r="W72" i="73"/>
  <c r="AC72" i="73" s="1"/>
  <c r="W77" i="73"/>
  <c r="AC77" i="73" s="1"/>
  <c r="V79" i="73"/>
  <c r="AB79" i="73" s="1"/>
  <c r="Z80" i="73"/>
  <c r="AF80" i="73" s="1"/>
  <c r="Y80" i="73"/>
  <c r="X80" i="73"/>
  <c r="AD80" i="73" s="1"/>
  <c r="W80" i="73"/>
  <c r="Z81" i="73"/>
  <c r="AF81" i="73" s="1"/>
  <c r="X81" i="73"/>
  <c r="AD81" i="73" s="1"/>
  <c r="V81" i="73"/>
  <c r="AB81" i="73" s="1"/>
  <c r="W83" i="73"/>
  <c r="AC83" i="73" s="1"/>
  <c r="X84" i="73"/>
  <c r="W85" i="73"/>
  <c r="AC85" i="73" s="1"/>
  <c r="AD92" i="73"/>
  <c r="V105" i="73"/>
  <c r="AB105" i="73" s="1"/>
  <c r="Z105" i="73"/>
  <c r="AF105" i="73" s="1"/>
  <c r="Y105" i="73"/>
  <c r="AE105" i="73" s="1"/>
  <c r="X105" i="73"/>
  <c r="AD105" i="73" s="1"/>
  <c r="W105" i="73"/>
  <c r="L124" i="73"/>
  <c r="L123" i="73"/>
  <c r="AC7" i="73"/>
  <c r="Y9" i="73"/>
  <c r="AE9" i="73" s="1"/>
  <c r="W10" i="73"/>
  <c r="AC10" i="73" s="1"/>
  <c r="Y15" i="73"/>
  <c r="AE15" i="73" s="1"/>
  <c r="X17" i="73"/>
  <c r="AD17" i="73" s="1"/>
  <c r="AD18" i="73"/>
  <c r="Y19" i="73"/>
  <c r="AE19" i="73" s="1"/>
  <c r="X21" i="73"/>
  <c r="AD21" i="73" s="1"/>
  <c r="E25" i="73"/>
  <c r="V26" i="73"/>
  <c r="AB26" i="73" s="1"/>
  <c r="X28" i="73"/>
  <c r="AD28" i="73" s="1"/>
  <c r="X30" i="73"/>
  <c r="AD30" i="73" s="1"/>
  <c r="E34" i="73"/>
  <c r="V35" i="73"/>
  <c r="AB35" i="73" s="1"/>
  <c r="X37" i="73"/>
  <c r="AD37" i="73" s="1"/>
  <c r="Y39" i="73"/>
  <c r="W42" i="73"/>
  <c r="AB44" i="73"/>
  <c r="V46" i="73"/>
  <c r="AB46" i="73" s="1"/>
  <c r="Z51" i="73"/>
  <c r="AF51" i="73" s="1"/>
  <c r="V52" i="73"/>
  <c r="AA52" i="73" s="1"/>
  <c r="W53" i="73"/>
  <c r="AC53" i="73" s="1"/>
  <c r="AD55" i="73"/>
  <c r="AE58" i="73"/>
  <c r="AE64" i="73"/>
  <c r="AF71" i="73"/>
  <c r="V72" i="73"/>
  <c r="Z77" i="73"/>
  <c r="AF77" i="73" s="1"/>
  <c r="W79" i="73"/>
  <c r="AC79" i="73" s="1"/>
  <c r="V80" i="73"/>
  <c r="AB80" i="73" s="1"/>
  <c r="W81" i="73"/>
  <c r="AC81" i="73" s="1"/>
  <c r="Y82" i="73"/>
  <c r="AE82" i="73" s="1"/>
  <c r="X82" i="73"/>
  <c r="AD82" i="73" s="1"/>
  <c r="W82" i="73"/>
  <c r="AC82" i="73" s="1"/>
  <c r="V82" i="73"/>
  <c r="Y83" i="73"/>
  <c r="AE83" i="73" s="1"/>
  <c r="Z84" i="73"/>
  <c r="AF84" i="73" s="1"/>
  <c r="V93" i="73"/>
  <c r="AB93" i="73" s="1"/>
  <c r="Z93" i="73"/>
  <c r="AF93" i="73" s="1"/>
  <c r="Y93" i="73"/>
  <c r="AE93" i="73" s="1"/>
  <c r="X93" i="73"/>
  <c r="AD93" i="73" s="1"/>
  <c r="W111" i="73"/>
  <c r="AC111" i="73" s="1"/>
  <c r="AB113" i="73"/>
  <c r="N124" i="73"/>
  <c r="N123" i="73"/>
  <c r="AD7" i="73"/>
  <c r="Z9" i="73"/>
  <c r="AF9" i="73" s="1"/>
  <c r="X115" i="73"/>
  <c r="X116" i="73"/>
  <c r="AD116" i="73" s="1"/>
  <c r="X113" i="73"/>
  <c r="X122" i="73"/>
  <c r="AD122" i="73" s="1"/>
  <c r="X119" i="73"/>
  <c r="AD119" i="73" s="1"/>
  <c r="X106" i="73"/>
  <c r="AD106" i="73" s="1"/>
  <c r="X104" i="73"/>
  <c r="AD104" i="73" s="1"/>
  <c r="X102" i="73"/>
  <c r="AD102" i="73" s="1"/>
  <c r="X100" i="73"/>
  <c r="AD100" i="73" s="1"/>
  <c r="X98" i="73"/>
  <c r="AD98" i="73" s="1"/>
  <c r="X96" i="73"/>
  <c r="AD96" i="73" s="1"/>
  <c r="X94" i="73"/>
  <c r="AD94" i="73" s="1"/>
  <c r="X92" i="73"/>
  <c r="X90" i="73"/>
  <c r="X88" i="73"/>
  <c r="AD88" i="73" s="1"/>
  <c r="X86" i="73"/>
  <c r="AD86" i="73" s="1"/>
  <c r="X111" i="73"/>
  <c r="AD111" i="73" s="1"/>
  <c r="X107" i="73"/>
  <c r="AD107" i="73" s="1"/>
  <c r="X71" i="73"/>
  <c r="AD71" i="73" s="1"/>
  <c r="X112" i="73"/>
  <c r="AD112" i="73" s="1"/>
  <c r="X103" i="73"/>
  <c r="AD103" i="73" s="1"/>
  <c r="X77" i="73"/>
  <c r="AD77" i="73" s="1"/>
  <c r="X67" i="73"/>
  <c r="X57" i="73"/>
  <c r="AD57" i="73" s="1"/>
  <c r="X53" i="73"/>
  <c r="AD53" i="73" s="1"/>
  <c r="X99" i="73"/>
  <c r="AD99" i="73" s="1"/>
  <c r="X76" i="73"/>
  <c r="X97" i="73"/>
  <c r="AD97" i="73" s="1"/>
  <c r="X75" i="73"/>
  <c r="AD75" i="73" s="1"/>
  <c r="X59" i="73"/>
  <c r="AD59" i="73" s="1"/>
  <c r="X65" i="73"/>
  <c r="X50" i="73"/>
  <c r="AD50" i="73" s="1"/>
  <c r="X10" i="73"/>
  <c r="AD10" i="73" s="1"/>
  <c r="E15" i="73"/>
  <c r="Z15" i="73"/>
  <c r="AF15" i="73" s="1"/>
  <c r="AA17" i="73"/>
  <c r="Z19" i="73"/>
  <c r="AF19" i="73" s="1"/>
  <c r="Y21" i="73"/>
  <c r="AE21" i="73" s="1"/>
  <c r="H23" i="73"/>
  <c r="E23" i="73"/>
  <c r="W26" i="73"/>
  <c r="AC26" i="73" s="1"/>
  <c r="Y28" i="73"/>
  <c r="AE28" i="73" s="1"/>
  <c r="Y30" i="73"/>
  <c r="AE30" i="73" s="1"/>
  <c r="H32" i="73"/>
  <c r="E32" i="73"/>
  <c r="W35" i="73"/>
  <c r="AC35" i="73" s="1"/>
  <c r="Y37" i="73"/>
  <c r="AE37" i="73" s="1"/>
  <c r="E39" i="73"/>
  <c r="Z39" i="73"/>
  <c r="AF39" i="73" s="1"/>
  <c r="AC41" i="73"/>
  <c r="X42" i="73"/>
  <c r="AC44" i="73"/>
  <c r="E45" i="73"/>
  <c r="W46" i="73"/>
  <c r="AC46" i="73" s="1"/>
  <c r="AD48" i="73"/>
  <c r="W52" i="73"/>
  <c r="Y53" i="73"/>
  <c r="AE53" i="73" s="1"/>
  <c r="Z54" i="73"/>
  <c r="AF54" i="73" s="1"/>
  <c r="Y54" i="73"/>
  <c r="AE54" i="73" s="1"/>
  <c r="X54" i="73"/>
  <c r="AD54" i="73" s="1"/>
  <c r="AF63" i="73"/>
  <c r="AF65" i="73"/>
  <c r="V67" i="73"/>
  <c r="AB67" i="73" s="1"/>
  <c r="W69" i="73"/>
  <c r="AC69" i="73" s="1"/>
  <c r="V70" i="73"/>
  <c r="AB70" i="73" s="1"/>
  <c r="Y71" i="73"/>
  <c r="AE71" i="73" s="1"/>
  <c r="Y79" i="73"/>
  <c r="Y81" i="73"/>
  <c r="Z82" i="73"/>
  <c r="AF82" i="73" s="1"/>
  <c r="Z83" i="73"/>
  <c r="AF83" i="73" s="1"/>
  <c r="W93" i="73"/>
  <c r="AC99" i="73"/>
  <c r="AC103" i="73"/>
  <c r="AC113" i="73"/>
  <c r="P123" i="73"/>
  <c r="P124" i="73"/>
  <c r="Y10" i="73"/>
  <c r="AE10" i="73" s="1"/>
  <c r="W11" i="73"/>
  <c r="AC11" i="73" s="1"/>
  <c r="X26" i="73"/>
  <c r="AD26" i="73" s="1"/>
  <c r="Z28" i="73"/>
  <c r="AF28" i="73" s="1"/>
  <c r="X35" i="73"/>
  <c r="AD35" i="73" s="1"/>
  <c r="AD36" i="73"/>
  <c r="Z37" i="73"/>
  <c r="AF37" i="73" s="1"/>
  <c r="Y40" i="73"/>
  <c r="AE40" i="73" s="1"/>
  <c r="W40" i="73"/>
  <c r="AC40" i="73" s="1"/>
  <c r="V40" i="73"/>
  <c r="Y42" i="73"/>
  <c r="X46" i="73"/>
  <c r="AD46" i="73" s="1"/>
  <c r="V47" i="73"/>
  <c r="Z53" i="73"/>
  <c r="AF53" i="73" s="1"/>
  <c r="V54" i="73"/>
  <c r="AB54" i="73" s="1"/>
  <c r="AF55" i="73"/>
  <c r="V57" i="73"/>
  <c r="V58" i="73"/>
  <c r="AB58" i="73" s="1"/>
  <c r="V61" i="73"/>
  <c r="AB61" i="73" s="1"/>
  <c r="V64" i="73"/>
  <c r="AB64" i="73" s="1"/>
  <c r="Z64" i="73"/>
  <c r="AF64" i="73" s="1"/>
  <c r="Z67" i="73"/>
  <c r="AF67" i="73" s="1"/>
  <c r="V69" i="73"/>
  <c r="W70" i="73"/>
  <c r="V71" i="73"/>
  <c r="AB71" i="73" s="1"/>
  <c r="AC89" i="73"/>
  <c r="AD90" i="73"/>
  <c r="Z92" i="73"/>
  <c r="AF92" i="73" s="1"/>
  <c r="Z96" i="73"/>
  <c r="AF96" i="73" s="1"/>
  <c r="R123" i="73"/>
  <c r="R124" i="73"/>
  <c r="AF7" i="73"/>
  <c r="Y121" i="73"/>
  <c r="Y118" i="73"/>
  <c r="AE118" i="73" s="1"/>
  <c r="Y113" i="73"/>
  <c r="Y77" i="73"/>
  <c r="AE77" i="73" s="1"/>
  <c r="Y65" i="73"/>
  <c r="AE65" i="73" s="1"/>
  <c r="Y122" i="73"/>
  <c r="AE122" i="73" s="1"/>
  <c r="Y119" i="73"/>
  <c r="Y111" i="73"/>
  <c r="Y84" i="73"/>
  <c r="AE84" i="73" s="1"/>
  <c r="Y86" i="73"/>
  <c r="AE86" i="73" s="1"/>
  <c r="Y106" i="73"/>
  <c r="AE106" i="73" s="1"/>
  <c r="Y104" i="73"/>
  <c r="AE104" i="73" s="1"/>
  <c r="Y45" i="73"/>
  <c r="AE45" i="73" s="1"/>
  <c r="Y108" i="73"/>
  <c r="AE108" i="73" s="1"/>
  <c r="Y100" i="73"/>
  <c r="AE100" i="73" s="1"/>
  <c r="Y60" i="73"/>
  <c r="AE60" i="73" s="1"/>
  <c r="Y98" i="73"/>
  <c r="AE98" i="73" s="1"/>
  <c r="Y75" i="73"/>
  <c r="AE75" i="73" s="1"/>
  <c r="Y74" i="73"/>
  <c r="AE74" i="73" s="1"/>
  <c r="Y56" i="73"/>
  <c r="AE56" i="73" s="1"/>
  <c r="Y96" i="73"/>
  <c r="AE96" i="73" s="1"/>
  <c r="Y50" i="73"/>
  <c r="AE50" i="73" s="1"/>
  <c r="Y94" i="73"/>
  <c r="AE94" i="73" s="1"/>
  <c r="X11" i="73"/>
  <c r="V16" i="73"/>
  <c r="AB16" i="73" s="1"/>
  <c r="Z20" i="73"/>
  <c r="AF20" i="73" s="1"/>
  <c r="Y20" i="73"/>
  <c r="AE20" i="73" s="1"/>
  <c r="V22" i="73"/>
  <c r="AB22" i="73" s="1"/>
  <c r="W24" i="73"/>
  <c r="AC24" i="73" s="1"/>
  <c r="Y26" i="73"/>
  <c r="AE26" i="73" s="1"/>
  <c r="AA29" i="73"/>
  <c r="Z29" i="73"/>
  <c r="AF29" i="73" s="1"/>
  <c r="W31" i="73"/>
  <c r="AC31" i="73" s="1"/>
  <c r="V31" i="73"/>
  <c r="AA31" i="73" s="1"/>
  <c r="W33" i="73"/>
  <c r="AC33" i="73" s="1"/>
  <c r="Y35" i="73"/>
  <c r="AE35" i="73" s="1"/>
  <c r="AE36" i="73"/>
  <c r="Z38" i="73"/>
  <c r="AF38" i="73" s="1"/>
  <c r="X40" i="73"/>
  <c r="AD40" i="73" s="1"/>
  <c r="Z42" i="73"/>
  <c r="AF42" i="73" s="1"/>
  <c r="Y43" i="73"/>
  <c r="AE43" i="73" s="1"/>
  <c r="X43" i="73"/>
  <c r="AD43" i="73" s="1"/>
  <c r="W43" i="73"/>
  <c r="AC43" i="73" s="1"/>
  <c r="V43" i="73"/>
  <c r="AE44" i="73"/>
  <c r="X47" i="73"/>
  <c r="AF49" i="73"/>
  <c r="W54" i="73"/>
  <c r="AC54" i="73" s="1"/>
  <c r="Y55" i="73"/>
  <c r="AE55" i="73" s="1"/>
  <c r="Z55" i="73"/>
  <c r="X55" i="73"/>
  <c r="W55" i="73"/>
  <c r="AC55" i="73" s="1"/>
  <c r="Y57" i="73"/>
  <c r="AE57" i="73" s="1"/>
  <c r="W58" i="73"/>
  <c r="AC58" i="73" s="1"/>
  <c r="AF59" i="73"/>
  <c r="W62" i="73"/>
  <c r="X63" i="73"/>
  <c r="AD63" i="73" s="1"/>
  <c r="W64" i="73"/>
  <c r="V65" i="73"/>
  <c r="AB65" i="73" s="1"/>
  <c r="Z68" i="73"/>
  <c r="AF68" i="73" s="1"/>
  <c r="X69" i="73"/>
  <c r="X70" i="73"/>
  <c r="AD70" i="73" s="1"/>
  <c r="W71" i="73"/>
  <c r="AC71" i="73" s="1"/>
  <c r="W92" i="73"/>
  <c r="W104" i="73"/>
  <c r="AC104" i="73" s="1"/>
  <c r="W16" i="73"/>
  <c r="AC16" i="73" s="1"/>
  <c r="V20" i="73"/>
  <c r="AB20" i="73" s="1"/>
  <c r="W22" i="73"/>
  <c r="AC22" i="73" s="1"/>
  <c r="X24" i="73"/>
  <c r="V29" i="73"/>
  <c r="AB29" i="73" s="1"/>
  <c r="X31" i="73"/>
  <c r="AD31" i="73" s="1"/>
  <c r="X33" i="73"/>
  <c r="AD33" i="73" s="1"/>
  <c r="V38" i="73"/>
  <c r="AB38" i="73" s="1"/>
  <c r="Z40" i="73"/>
  <c r="AF40" i="73" s="1"/>
  <c r="Z43" i="73"/>
  <c r="AF43" i="73" s="1"/>
  <c r="Y47" i="73"/>
  <c r="Y48" i="73"/>
  <c r="AE48" i="73" s="1"/>
  <c r="W48" i="73"/>
  <c r="AC48" i="73" s="1"/>
  <c r="Z48" i="73"/>
  <c r="AF48" i="73" s="1"/>
  <c r="X48" i="73"/>
  <c r="V55" i="73"/>
  <c r="AB55" i="73" s="1"/>
  <c r="Z57" i="73"/>
  <c r="AF57" i="73" s="1"/>
  <c r="X58" i="73"/>
  <c r="AD58" i="73" s="1"/>
  <c r="Y59" i="73"/>
  <c r="AE59" i="73" s="1"/>
  <c r="Y62" i="73"/>
  <c r="Y63" i="73"/>
  <c r="AE63" i="73" s="1"/>
  <c r="X64" i="73"/>
  <c r="AD64" i="73" s="1"/>
  <c r="W65" i="73"/>
  <c r="AC65" i="73" s="1"/>
  <c r="Y69" i="73"/>
  <c r="AE69" i="73" s="1"/>
  <c r="Y70" i="73"/>
  <c r="AE70" i="73" s="1"/>
  <c r="H83" i="73"/>
  <c r="E83" i="73"/>
  <c r="AE89" i="73"/>
  <c r="V91" i="73"/>
  <c r="AB91" i="73" s="1"/>
  <c r="Z91" i="73"/>
  <c r="AF91" i="73" s="1"/>
  <c r="Y91" i="73"/>
  <c r="Y92" i="73"/>
  <c r="AE92" i="73" s="1"/>
  <c r="AE95" i="73"/>
  <c r="AC102" i="73"/>
  <c r="Y110" i="73"/>
  <c r="AE110" i="73" s="1"/>
  <c r="Z60" i="73"/>
  <c r="AF60" i="73" s="1"/>
  <c r="X60" i="73"/>
  <c r="AD60" i="73" s="1"/>
  <c r="AD61" i="73"/>
  <c r="Z66" i="73"/>
  <c r="AF66" i="73" s="1"/>
  <c r="Y66" i="73"/>
  <c r="AE66" i="73" s="1"/>
  <c r="X66" i="73"/>
  <c r="AD66" i="73" s="1"/>
  <c r="AD67" i="73"/>
  <c r="Y73" i="73"/>
  <c r="AE73" i="73" s="1"/>
  <c r="X73" i="73"/>
  <c r="AD73" i="73" s="1"/>
  <c r="W73" i="73"/>
  <c r="AC73" i="73" s="1"/>
  <c r="V73" i="73"/>
  <c r="AB73" i="73" s="1"/>
  <c r="X74" i="73"/>
  <c r="AD74" i="73" s="1"/>
  <c r="V74" i="73"/>
  <c r="AB74" i="73" s="1"/>
  <c r="W75" i="73"/>
  <c r="AC75" i="73" s="1"/>
  <c r="V97" i="73"/>
  <c r="AB97" i="73" s="1"/>
  <c r="Z97" i="73"/>
  <c r="AF97" i="73" s="1"/>
  <c r="Y97" i="73"/>
  <c r="AE97" i="73" s="1"/>
  <c r="Z98" i="73"/>
  <c r="AF98" i="73" s="1"/>
  <c r="AC105" i="73"/>
  <c r="AC106" i="73"/>
  <c r="AB107" i="73"/>
  <c r="AD113" i="73"/>
  <c r="X118" i="73"/>
  <c r="AD121" i="73"/>
  <c r="Z122" i="73"/>
  <c r="AF122" i="73" s="1"/>
  <c r="AE47" i="73"/>
  <c r="X56" i="73"/>
  <c r="AD56" i="73" s="1"/>
  <c r="W56" i="73"/>
  <c r="AC56" i="73" s="1"/>
  <c r="V56" i="73"/>
  <c r="AB56" i="73" s="1"/>
  <c r="V60" i="73"/>
  <c r="AB60" i="73" s="1"/>
  <c r="AC62" i="73"/>
  <c r="AB63" i="73"/>
  <c r="H64" i="73"/>
  <c r="E64" i="73"/>
  <c r="V66" i="73"/>
  <c r="AB66" i="73" s="1"/>
  <c r="AC68" i="73"/>
  <c r="AB69" i="73"/>
  <c r="H70" i="73"/>
  <c r="Z73" i="73"/>
  <c r="AF73" i="73" s="1"/>
  <c r="W74" i="73"/>
  <c r="AC74" i="73" s="1"/>
  <c r="V76" i="73"/>
  <c r="AB76" i="73" s="1"/>
  <c r="Z76" i="73"/>
  <c r="AF76" i="73" s="1"/>
  <c r="Y76" i="73"/>
  <c r="AE76" i="73" s="1"/>
  <c r="AB84" i="73"/>
  <c r="V99" i="73"/>
  <c r="AB99" i="73" s="1"/>
  <c r="Z99" i="73"/>
  <c r="AF99" i="73" s="1"/>
  <c r="Y99" i="73"/>
  <c r="AE99" i="73" s="1"/>
  <c r="Z100" i="73"/>
  <c r="AF100" i="73" s="1"/>
  <c r="AE103" i="73"/>
  <c r="AE113" i="73"/>
  <c r="Z114" i="73"/>
  <c r="AF114" i="73" s="1"/>
  <c r="Y114" i="73"/>
  <c r="AE114" i="73" s="1"/>
  <c r="X114" i="73"/>
  <c r="AD114" i="73" s="1"/>
  <c r="W114" i="73"/>
  <c r="AC114" i="73" s="1"/>
  <c r="V114" i="73"/>
  <c r="AB114" i="73" s="1"/>
  <c r="AB116" i="73"/>
  <c r="AE117" i="73"/>
  <c r="AB120" i="73"/>
  <c r="AE121" i="73"/>
  <c r="W45" i="73"/>
  <c r="AC45" i="73" s="1"/>
  <c r="AF61" i="73"/>
  <c r="AE78" i="73"/>
  <c r="AC80" i="73"/>
  <c r="AB82" i="73"/>
  <c r="V101" i="73"/>
  <c r="AB101" i="73" s="1"/>
  <c r="Z101" i="73"/>
  <c r="AF101" i="73" s="1"/>
  <c r="Y101" i="73"/>
  <c r="AE101" i="73" s="1"/>
  <c r="Z102" i="73"/>
  <c r="AF102" i="73" s="1"/>
  <c r="Z109" i="73"/>
  <c r="AF109" i="73" s="1"/>
  <c r="Y109" i="73"/>
  <c r="AE109" i="73" s="1"/>
  <c r="X109" i="73"/>
  <c r="AD109" i="73" s="1"/>
  <c r="W109" i="73"/>
  <c r="AC109" i="73" s="1"/>
  <c r="V109" i="73"/>
  <c r="AB109" i="73" s="1"/>
  <c r="AF113" i="73"/>
  <c r="H115" i="73"/>
  <c r="E115" i="73"/>
  <c r="AC116" i="73"/>
  <c r="AF117" i="73"/>
  <c r="AF121" i="73"/>
  <c r="V45" i="73"/>
  <c r="AB45" i="73" s="1"/>
  <c r="AA49" i="73"/>
  <c r="E52" i="73"/>
  <c r="W57" i="73"/>
  <c r="AC57" i="73" s="1"/>
  <c r="Y61" i="73"/>
  <c r="AE61" i="73" s="1"/>
  <c r="X61" i="73"/>
  <c r="W61" i="73"/>
  <c r="AC61" i="73" s="1"/>
  <c r="AE62" i="73"/>
  <c r="AC64" i="73"/>
  <c r="Y67" i="73"/>
  <c r="AE67" i="73" s="1"/>
  <c r="W67" i="73"/>
  <c r="AC67" i="73" s="1"/>
  <c r="AE68" i="73"/>
  <c r="AD69" i="73"/>
  <c r="AC70" i="73"/>
  <c r="AE79" i="73"/>
  <c r="AD84" i="73"/>
  <c r="AC88" i="73"/>
  <c r="W101" i="73"/>
  <c r="AC101" i="73" s="1"/>
  <c r="V103" i="73"/>
  <c r="AB103" i="73" s="1"/>
  <c r="Z103" i="73"/>
  <c r="AF103" i="73" s="1"/>
  <c r="Y103" i="73"/>
  <c r="Z104" i="73"/>
  <c r="AF104" i="73" s="1"/>
  <c r="Z108" i="73"/>
  <c r="AF108" i="73" s="1"/>
  <c r="AE112" i="73"/>
  <c r="AB115" i="73"/>
  <c r="AD120" i="73"/>
  <c r="X121" i="73"/>
  <c r="AB111" i="73"/>
  <c r="AC115" i="73"/>
  <c r="AC52" i="73"/>
  <c r="AB59" i="73"/>
  <c r="X62" i="73"/>
  <c r="AD62" i="73" s="1"/>
  <c r="V62" i="73"/>
  <c r="AB62" i="73" s="1"/>
  <c r="X68" i="73"/>
  <c r="AD68" i="73" s="1"/>
  <c r="W68" i="73"/>
  <c r="V68" i="73"/>
  <c r="AB68" i="73" s="1"/>
  <c r="Z79" i="73"/>
  <c r="AF79" i="73" s="1"/>
  <c r="X79" i="73"/>
  <c r="AD79" i="73" s="1"/>
  <c r="AC91" i="73"/>
  <c r="AC92" i="73"/>
  <c r="Z107" i="73"/>
  <c r="AF107" i="73" s="1"/>
  <c r="W112" i="73"/>
  <c r="AC112" i="73" s="1"/>
  <c r="AD115" i="73"/>
  <c r="AF116" i="73"/>
  <c r="AC119" i="73"/>
  <c r="AC93" i="73"/>
  <c r="AC94" i="73"/>
  <c r="AE115" i="73"/>
  <c r="Y116" i="73"/>
  <c r="AE116" i="73" s="1"/>
  <c r="V87" i="73"/>
  <c r="AB87" i="73" s="1"/>
  <c r="Z87" i="73"/>
  <c r="AF87" i="73" s="1"/>
  <c r="Y87" i="73"/>
  <c r="AE87" i="73" s="1"/>
  <c r="Z88" i="73"/>
  <c r="AF88" i="73" s="1"/>
  <c r="AE91" i="73"/>
  <c r="AC95" i="73"/>
  <c r="AC96" i="73"/>
  <c r="AC110" i="73"/>
  <c r="AE111" i="73"/>
  <c r="AF115" i="73"/>
  <c r="AE119" i="73"/>
  <c r="W87" i="73"/>
  <c r="AC87" i="73" s="1"/>
  <c r="V89" i="73"/>
  <c r="AB89" i="73" s="1"/>
  <c r="Z89" i="73"/>
  <c r="AF89" i="73" s="1"/>
  <c r="Y89" i="73"/>
  <c r="Z90" i="73"/>
  <c r="AF90" i="73" s="1"/>
  <c r="AC97" i="73"/>
  <c r="AC98" i="73"/>
  <c r="AA115" i="73"/>
  <c r="AC118" i="73"/>
  <c r="AF119" i="73"/>
  <c r="AC122" i="73"/>
  <c r="Y112" i="73"/>
  <c r="W117" i="73"/>
  <c r="AA117" i="73" s="1"/>
  <c r="AA118" i="73"/>
  <c r="W120" i="73"/>
  <c r="AC120" i="73" s="1"/>
  <c r="E76" i="73"/>
  <c r="E85" i="73"/>
  <c r="Y107" i="73"/>
  <c r="AE107" i="73" s="1"/>
  <c r="E112" i="73"/>
  <c r="Z112" i="73"/>
  <c r="AF112" i="73" s="1"/>
  <c r="X117" i="73"/>
  <c r="AD117" i="73" s="1"/>
  <c r="X120" i="73"/>
  <c r="Y117" i="73"/>
  <c r="Y120" i="73"/>
  <c r="AE120" i="73" s="1"/>
  <c r="V88" i="73"/>
  <c r="AB88" i="73" s="1"/>
  <c r="V90" i="73"/>
  <c r="AB90" i="73" s="1"/>
  <c r="V92" i="73"/>
  <c r="AB92" i="73" s="1"/>
  <c r="V94" i="73"/>
  <c r="AB94" i="73" s="1"/>
  <c r="V96" i="73"/>
  <c r="AB96" i="73" s="1"/>
  <c r="V98" i="73"/>
  <c r="AB98" i="73" s="1"/>
  <c r="V100" i="73"/>
  <c r="AB100" i="73" s="1"/>
  <c r="V102" i="73"/>
  <c r="AB102" i="73" s="1"/>
  <c r="V104" i="73"/>
  <c r="AB104" i="73" s="1"/>
  <c r="V106" i="73"/>
  <c r="AB106" i="73" s="1"/>
  <c r="Z117" i="73"/>
  <c r="V119" i="73"/>
  <c r="AA119" i="73" s="1"/>
  <c r="Z120" i="73"/>
  <c r="AF120" i="73" s="1"/>
  <c r="V122" i="73"/>
  <c r="AA122" i="73" s="1"/>
  <c r="V108" i="73"/>
  <c r="AB108" i="73" s="1"/>
  <c r="X108" i="73"/>
  <c r="AD108" i="73" s="1"/>
  <c r="V110" i="73"/>
  <c r="AB110" i="73" s="1"/>
  <c r="V118" i="73"/>
  <c r="AB118" i="73" s="1"/>
  <c r="V121" i="73"/>
  <c r="AB121" i="73" s="1"/>
  <c r="X110" i="73"/>
  <c r="AD110" i="73" s="1"/>
  <c r="V112" i="73"/>
  <c r="AB112" i="73" s="1"/>
  <c r="D74" i="72" l="1"/>
  <c r="D73" i="72" s="1"/>
  <c r="F81" i="72"/>
  <c r="Y17" i="72" s="1"/>
  <c r="H75" i="72"/>
  <c r="H74" i="72" s="1"/>
  <c r="H73" i="72" s="1"/>
  <c r="E126" i="73"/>
  <c r="J132" i="73"/>
  <c r="T132" i="73"/>
  <c r="R132" i="73"/>
  <c r="N132" i="73"/>
  <c r="P132" i="73"/>
  <c r="L129" i="73"/>
  <c r="L126" i="73"/>
  <c r="L133" i="73"/>
  <c r="AB37" i="73"/>
  <c r="AA37" i="73"/>
  <c r="AA50" i="73"/>
  <c r="AA36" i="73"/>
  <c r="AA45" i="73"/>
  <c r="AC121" i="73"/>
  <c r="AB9" i="73"/>
  <c r="AE41" i="73"/>
  <c r="AC117" i="73"/>
  <c r="AD27" i="73"/>
  <c r="AD123" i="73" s="1"/>
  <c r="AA35" i="73"/>
  <c r="AA32" i="73"/>
  <c r="V123" i="73"/>
  <c r="V124" i="73"/>
  <c r="AA24" i="73"/>
  <c r="AA12" i="73"/>
  <c r="AA120" i="73"/>
  <c r="AB119" i="73"/>
  <c r="AA46" i="73"/>
  <c r="AA34" i="73"/>
  <c r="AA21" i="73"/>
  <c r="W123" i="73"/>
  <c r="W124" i="73"/>
  <c r="AB21" i="73"/>
  <c r="AA16" i="73"/>
  <c r="AA33" i="73"/>
  <c r="AA114" i="73"/>
  <c r="AA38" i="73"/>
  <c r="AB47" i="73"/>
  <c r="AA47" i="73"/>
  <c r="J129" i="73"/>
  <c r="J126" i="73"/>
  <c r="J133" i="73"/>
  <c r="AB19" i="73"/>
  <c r="AB124" i="73" s="1"/>
  <c r="AA19" i="73"/>
  <c r="AB52" i="73"/>
  <c r="X124" i="73"/>
  <c r="X123" i="73"/>
  <c r="AB13" i="73"/>
  <c r="AB50" i="73"/>
  <c r="AA39" i="73"/>
  <c r="Y124" i="73"/>
  <c r="Y123" i="73"/>
  <c r="AA48" i="73"/>
  <c r="AA20" i="73"/>
  <c r="AE7" i="73"/>
  <c r="AD124" i="73"/>
  <c r="AA42" i="73"/>
  <c r="AA8" i="73"/>
  <c r="Z124" i="73"/>
  <c r="Z123" i="73"/>
  <c r="AA14" i="73"/>
  <c r="AB122" i="73"/>
  <c r="AF123" i="73"/>
  <c r="AF124" i="73"/>
  <c r="AB40" i="73"/>
  <c r="AA40" i="73"/>
  <c r="N126" i="73"/>
  <c r="N133" i="73"/>
  <c r="N129" i="73"/>
  <c r="AB28" i="73"/>
  <c r="AA28" i="73"/>
  <c r="AA7" i="73"/>
  <c r="AA11" i="73"/>
  <c r="P126" i="73"/>
  <c r="P133" i="73"/>
  <c r="P129" i="73"/>
  <c r="AA23" i="73"/>
  <c r="D62" i="72"/>
  <c r="AB43" i="73"/>
  <c r="AA43" i="73"/>
  <c r="R126" i="73"/>
  <c r="R133" i="73"/>
  <c r="R129" i="73"/>
  <c r="AA51" i="73"/>
  <c r="AA10" i="73"/>
  <c r="AA30" i="73"/>
  <c r="AA113" i="73"/>
  <c r="T133" i="73"/>
  <c r="T126" i="73"/>
  <c r="L132" i="73"/>
  <c r="AC124" i="73"/>
  <c r="AC123" i="73"/>
  <c r="AA26" i="73"/>
  <c r="AB31" i="73"/>
  <c r="AD126" i="73" l="1"/>
  <c r="AD129" i="73" s="1"/>
  <c r="AD133" i="73"/>
  <c r="AD132" i="73"/>
  <c r="AE124" i="73"/>
  <c r="AE123" i="73"/>
  <c r="P128" i="73"/>
  <c r="P131" i="73" s="1"/>
  <c r="P127" i="73"/>
  <c r="P130" i="73" s="1"/>
  <c r="AC129" i="73"/>
  <c r="AC126" i="73"/>
  <c r="AC133" i="73"/>
  <c r="AC132" i="73"/>
  <c r="V133" i="73"/>
  <c r="V126" i="73"/>
  <c r="V132" i="73"/>
  <c r="AF126" i="73"/>
  <c r="AF133" i="73"/>
  <c r="AF132" i="73"/>
  <c r="R128" i="73"/>
  <c r="R131" i="73" s="1"/>
  <c r="R127" i="73"/>
  <c r="R130" i="73" s="1"/>
  <c r="Y126" i="73"/>
  <c r="Y133" i="73"/>
  <c r="Y132" i="73"/>
  <c r="J128" i="73"/>
  <c r="J131" i="73" s="1"/>
  <c r="J127" i="73"/>
  <c r="J130" i="73" s="1"/>
  <c r="W129" i="73"/>
  <c r="W126" i="73"/>
  <c r="W133" i="73"/>
  <c r="W132" i="73"/>
  <c r="E127" i="73"/>
  <c r="E130" i="73" s="1"/>
  <c r="E128" i="73"/>
  <c r="E131" i="73" s="1"/>
  <c r="Z129" i="73"/>
  <c r="Z126" i="73"/>
  <c r="Z133" i="73"/>
  <c r="Z132" i="73"/>
  <c r="AB123" i="73"/>
  <c r="T128" i="73"/>
  <c r="T131" i="73" s="1"/>
  <c r="T127" i="73"/>
  <c r="T130" i="73" s="1"/>
  <c r="H62" i="72"/>
  <c r="H32" i="72" s="1"/>
  <c r="H27" i="72" s="1"/>
  <c r="H81" i="72" s="1"/>
  <c r="Y18" i="72" s="1"/>
  <c r="D61" i="72"/>
  <c r="D33" i="72" s="1"/>
  <c r="D32" i="72" s="1"/>
  <c r="D27" i="72" s="1"/>
  <c r="D81" i="72" s="1"/>
  <c r="T129" i="73"/>
  <c r="N128" i="73"/>
  <c r="N131" i="73" s="1"/>
  <c r="N127" i="73"/>
  <c r="N130" i="73" s="1"/>
  <c r="L128" i="73"/>
  <c r="L131" i="73" s="1"/>
  <c r="L127" i="73"/>
  <c r="L130" i="73" s="1"/>
  <c r="P17" i="72"/>
  <c r="X17" i="72"/>
  <c r="V17" i="72"/>
  <c r="T17" i="72"/>
  <c r="R17" i="72"/>
  <c r="N17" i="72"/>
  <c r="X129" i="73"/>
  <c r="X126" i="73"/>
  <c r="X133" i="73"/>
  <c r="X132" i="73"/>
  <c r="E129" i="73"/>
  <c r="AB129" i="73" l="1"/>
  <c r="AB126" i="73"/>
  <c r="AB133" i="73"/>
  <c r="AB132" i="73"/>
  <c r="AF128" i="73"/>
  <c r="AF131" i="73" s="1"/>
  <c r="AF127" i="73"/>
  <c r="AF130" i="73" s="1"/>
  <c r="AD128" i="73"/>
  <c r="AD131" i="73" s="1"/>
  <c r="AD127" i="73"/>
  <c r="AD130" i="73" s="1"/>
  <c r="E134" i="73"/>
  <c r="E135" i="73" s="1"/>
  <c r="Z127" i="73"/>
  <c r="Z130" i="73" s="1"/>
  <c r="Z128" i="73"/>
  <c r="Z131" i="73" s="1"/>
  <c r="Y127" i="73"/>
  <c r="Y130" i="73" s="1"/>
  <c r="Y128" i="73"/>
  <c r="Y131" i="73" s="1"/>
  <c r="V128" i="73"/>
  <c r="V131" i="73" s="1"/>
  <c r="V127" i="73"/>
  <c r="V130" i="73" s="1"/>
  <c r="X127" i="73"/>
  <c r="X130" i="73" s="1"/>
  <c r="X128" i="73"/>
  <c r="X131" i="73" s="1"/>
  <c r="Y129" i="73"/>
  <c r="V129" i="73"/>
  <c r="AE126" i="73"/>
  <c r="AE133" i="73"/>
  <c r="AE132" i="73"/>
  <c r="D85" i="72"/>
  <c r="Y10" i="72"/>
  <c r="X18" i="72"/>
  <c r="T18" i="72"/>
  <c r="R18" i="72"/>
  <c r="P18" i="72"/>
  <c r="N18" i="72"/>
  <c r="V18" i="72"/>
  <c r="W127" i="73"/>
  <c r="W130" i="73" s="1"/>
  <c r="W128" i="73"/>
  <c r="W131" i="73" s="1"/>
  <c r="AF129" i="73"/>
  <c r="AC128" i="73"/>
  <c r="AC131" i="73" s="1"/>
  <c r="AC127" i="73"/>
  <c r="AC130" i="73" s="1"/>
  <c r="AE128" i="73" l="1"/>
  <c r="AE131" i="73" s="1"/>
  <c r="AE127" i="73"/>
  <c r="AE130" i="73" s="1"/>
  <c r="D84" i="72"/>
  <c r="Y13" i="72" s="1"/>
  <c r="V10" i="72"/>
  <c r="V12" i="72" s="1"/>
  <c r="T10" i="72"/>
  <c r="T12" i="72" s="1"/>
  <c r="P10" i="72"/>
  <c r="P12" i="72" s="1"/>
  <c r="R10" i="72"/>
  <c r="R12" i="72" s="1"/>
  <c r="Y12" i="72"/>
  <c r="N10" i="72"/>
  <c r="N12" i="72" s="1"/>
  <c r="X10" i="72"/>
  <c r="X12" i="72" s="1"/>
  <c r="AE129" i="73"/>
  <c r="AB127" i="73"/>
  <c r="AB130" i="73" s="1"/>
  <c r="AB128" i="73"/>
  <c r="AB131" i="73" s="1"/>
  <c r="X13" i="72" l="1"/>
  <c r="V13" i="72"/>
  <c r="T13" i="72"/>
  <c r="R13" i="72"/>
  <c r="P13" i="72"/>
  <c r="N13" i="72"/>
  <c r="D82" i="72" l="1"/>
  <c r="Y14" i="72" l="1"/>
  <c r="D86" i="72"/>
  <c r="D91" i="72" l="1"/>
  <c r="D90" i="72" s="1"/>
  <c r="D89" i="72"/>
  <c r="D92" i="72" s="1"/>
  <c r="T14" i="72"/>
  <c r="T16" i="72" s="1"/>
  <c r="R14" i="72"/>
  <c r="R16" i="72" s="1"/>
  <c r="P14" i="72"/>
  <c r="P16" i="72" s="1"/>
  <c r="N14" i="72"/>
  <c r="N16" i="72" s="1"/>
  <c r="X14" i="72"/>
  <c r="X16" i="72" s="1"/>
  <c r="V14" i="72"/>
  <c r="V16" i="72" s="1"/>
  <c r="Y16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1" authorId="0" shapeId="0" xr:uid="{F29EC623-6FCD-4C6F-AA83-B9D51EB564E0}">
      <text>
        <r>
          <rPr>
            <sz val="9"/>
            <color indexed="81"/>
            <rFont val="Tahoma"/>
            <family val="2"/>
            <charset val="186"/>
          </rPr>
          <t>Ilma sisustuseta</t>
        </r>
      </text>
    </comment>
  </commentList>
</comments>
</file>

<file path=xl/sharedStrings.xml><?xml version="1.0" encoding="utf-8"?>
<sst xmlns="http://schemas.openxmlformats.org/spreadsheetml/2006/main" count="464" uniqueCount="298">
  <si>
    <t>Lisa nr 1</t>
  </si>
  <si>
    <t>Eksplikatsioon</t>
  </si>
  <si>
    <t>Jrk
nr</t>
  </si>
  <si>
    <t>Töö nimetus</t>
  </si>
  <si>
    <t>Üürnikuspetsiifiline osa ehitusest</t>
  </si>
  <si>
    <t>Üürnikuspetsiifiline osa sisustusest</t>
  </si>
  <si>
    <t>Üle 10a amort</t>
  </si>
  <si>
    <t>Jääkväärtus 10a lõpus</t>
  </si>
  <si>
    <t>PARENDUSTÖÖDE JAGUNEMINE:</t>
  </si>
  <si>
    <t>RaM osakaal pinnast</t>
  </si>
  <si>
    <t>RaM maksumus</t>
  </si>
  <si>
    <t>TI osakaal pinnast</t>
  </si>
  <si>
    <t>TI maksumus</t>
  </si>
  <si>
    <t>SKA osakaal pinnast</t>
  </si>
  <si>
    <t>SKA maksumus</t>
  </si>
  <si>
    <t>TA osakaal pinnast</t>
  </si>
  <si>
    <t>TA maksumus</t>
  </si>
  <si>
    <t>Aktiivne vakantsus osakaal pinnast</t>
  </si>
  <si>
    <t>Aktiivne vakantsus maksumus</t>
  </si>
  <si>
    <t>Üürnik</t>
  </si>
  <si>
    <t>Ainukasutuses pind</t>
  </si>
  <si>
    <t>Ühiskasutuses korruste pind</t>
  </si>
  <si>
    <t>Ühiskasutuses hoone pind</t>
  </si>
  <si>
    <t>Ühiskasutuses muu pind</t>
  </si>
  <si>
    <t>Kokku</t>
  </si>
  <si>
    <t>Osakaal</t>
  </si>
  <si>
    <t>ARENDUSTEGEVUS</t>
  </si>
  <si>
    <t>Rahandusministeerium</t>
  </si>
  <si>
    <t>Kinnisvara omandamise ja väärtustamise kulud</t>
  </si>
  <si>
    <t>Parendustööd</t>
  </si>
  <si>
    <t>Tööinspektsioon</t>
  </si>
  <si>
    <t>1.1.</t>
  </si>
  <si>
    <t>Haldamine</t>
  </si>
  <si>
    <t>Projektijuhtimine</t>
  </si>
  <si>
    <t>Sotsiaalkindlustusamet</t>
  </si>
  <si>
    <t>Tellija muud arendusaegsed kulud; va intress</t>
  </si>
  <si>
    <t>Parendustööde + Projektijuhtimise otsene kulu</t>
  </si>
  <si>
    <t>Terviseamet</t>
  </si>
  <si>
    <t>2.1.</t>
  </si>
  <si>
    <t>Omanikujärelevalve</t>
  </si>
  <si>
    <t>Projektijuhtimise kaudne kulu</t>
  </si>
  <si>
    <t xml:space="preserve">Keskkonnainvesteeringute Keskus </t>
  </si>
  <si>
    <t>2.2.</t>
  </si>
  <si>
    <t>Lubade taotlemisega seotud kulud</t>
  </si>
  <si>
    <t>Intress</t>
  </si>
  <si>
    <t>Aktiivne vakantsus</t>
  </si>
  <si>
    <t>2.3.</t>
  </si>
  <si>
    <t>Muud kontrorikulud</t>
  </si>
  <si>
    <t>CO2 vahendid</t>
  </si>
  <si>
    <t>Üüritav pind kokku</t>
  </si>
  <si>
    <t>2.4.</t>
  </si>
  <si>
    <t>Ekspertiisid, konsultatsioonid, mõõtmised jne</t>
  </si>
  <si>
    <t>Parendustööde algväärtus</t>
  </si>
  <si>
    <t>Passiivne vakantsus</t>
  </si>
  <si>
    <t/>
  </si>
  <si>
    <t>2.5.</t>
  </si>
  <si>
    <t>Ehitusaegne kindlustus</t>
  </si>
  <si>
    <t>2.6.</t>
  </si>
  <si>
    <t>Kulud seoses ehitustööde katkemisega</t>
  </si>
  <si>
    <t>Parendustööde lõppväärtus</t>
  </si>
  <si>
    <t>2.7.</t>
  </si>
  <si>
    <t>Juriidiline nõustamine</t>
  </si>
  <si>
    <t>2.8.</t>
  </si>
  <si>
    <t>Muud tellija ehitusaegsed kulud</t>
  </si>
  <si>
    <t>Liitumised</t>
  </si>
  <si>
    <t>3.1.</t>
  </si>
  <si>
    <t>Projektijuhtimise otsesed kulud</t>
  </si>
  <si>
    <t>4.1.</t>
  </si>
  <si>
    <t>Projektijuhtimise meeskonnakulud</t>
  </si>
  <si>
    <t>EHITAMINE</t>
  </si>
  <si>
    <t>Projekteerimine ja uuringud</t>
  </si>
  <si>
    <t>5.1.</t>
  </si>
  <si>
    <t>Projekteerimine</t>
  </si>
  <si>
    <t>Ehituslepingud</t>
  </si>
  <si>
    <t>6.1.</t>
  </si>
  <si>
    <t>Ehituse petöövõtt</t>
  </si>
  <si>
    <t>6.1.1.</t>
  </si>
  <si>
    <t>Välisrajatised</t>
  </si>
  <si>
    <t>Ettevalmistus- ja lammutustööd</t>
  </si>
  <si>
    <t>Hoonevälised ehitised</t>
  </si>
  <si>
    <t>Välisvõrgud</t>
  </si>
  <si>
    <t>Maa-ala pinnakatted</t>
  </si>
  <si>
    <t>6.1.2.</t>
  </si>
  <si>
    <t>Alused ja vundamendid</t>
  </si>
  <si>
    <t>Vundamendid</t>
  </si>
  <si>
    <t>Aluspõrandad</t>
  </si>
  <si>
    <t>6.1.3.</t>
  </si>
  <si>
    <t>Kandetarindid</t>
  </si>
  <si>
    <t>Kandvad ja välisseinad</t>
  </si>
  <si>
    <t>Vahe- ja katuslaed</t>
  </si>
  <si>
    <t>6.1.4.</t>
  </si>
  <si>
    <t>Fassaadielemendid ja katused</t>
  </si>
  <si>
    <t>Aknad</t>
  </si>
  <si>
    <t>Piirded ja käiguteed</t>
  </si>
  <si>
    <t>6.1.5.</t>
  </si>
  <si>
    <t>Ruumitarindid ja pinnakatted</t>
  </si>
  <si>
    <t>Vaheseinad</t>
  </si>
  <si>
    <t>Siseseinte pinnakatted</t>
  </si>
  <si>
    <t>x</t>
  </si>
  <si>
    <t>Lagede pinnakatted</t>
  </si>
  <si>
    <t>Põrandad ja pinnakatted</t>
  </si>
  <si>
    <t>6.1.6.</t>
  </si>
  <si>
    <t>Sisustus, inventar, seadmed</t>
  </si>
  <si>
    <t>Tõste- ja teisaldusmasinad</t>
  </si>
  <si>
    <t>6.1.7.</t>
  </si>
  <si>
    <t>Tehnosüsteemid</t>
  </si>
  <si>
    <t>Veevarustus ja kanalisatsioon</t>
  </si>
  <si>
    <t>Küte, ventilatsioon ja jahutus</t>
  </si>
  <si>
    <t>Tugevvoolu paigaldis</t>
  </si>
  <si>
    <t>Nõrkvoolupaigaldis ja automaatika</t>
  </si>
  <si>
    <t>6.1.8.</t>
  </si>
  <si>
    <t>Ehitusplatsi üld- ja korralduskulud</t>
  </si>
  <si>
    <t>6.2.</t>
  </si>
  <si>
    <t>Infograafika</t>
  </si>
  <si>
    <t>6.2.1.</t>
  </si>
  <si>
    <t>SISUSTAMINE</t>
  </si>
  <si>
    <t>Sisustus ja kunstiteosed</t>
  </si>
  <si>
    <t>7.1.</t>
  </si>
  <si>
    <t>Tavasisustus</t>
  </si>
  <si>
    <t>7.2.</t>
  </si>
  <si>
    <t>Erisisustus</t>
  </si>
  <si>
    <t>7.3.</t>
  </si>
  <si>
    <t>Kunst</t>
  </si>
  <si>
    <t>Ei amortiseeri</t>
  </si>
  <si>
    <t>RESERV</t>
  </si>
  <si>
    <t>Reserv</t>
  </si>
  <si>
    <t>EHITUSTÖÖDE AEGNE INTRESS</t>
  </si>
  <si>
    <t>Intressikulu</t>
  </si>
  <si>
    <t>PROJEKTIJUHTIMISE KAUDSED KULUD, KM-TA</t>
  </si>
  <si>
    <t>SISSEVOOL, KM-TA</t>
  </si>
  <si>
    <t xml:space="preserve">KÄIBEMAKS </t>
  </si>
  <si>
    <t>Lisa nr 2</t>
  </si>
  <si>
    <t>Sisustuse jagunemine (ainukasutuses pinnal)</t>
  </si>
  <si>
    <t>Sisustuse jagunemine (ühiskasutuses pinnal)</t>
  </si>
  <si>
    <t>Kokku (ainu- ja ühiskasutuses sisustuse jagunemine)</t>
  </si>
  <si>
    <t xml:space="preserve"> </t>
  </si>
  <si>
    <t>Kogus, tk</t>
  </si>
  <si>
    <t>Hind, EUR, km-ta</t>
  </si>
  <si>
    <t>RaM kogus</t>
  </si>
  <si>
    <t>TI kogus</t>
  </si>
  <si>
    <t>SKA kogus</t>
  </si>
  <si>
    <t>TA kogus</t>
  </si>
  <si>
    <t>Ühiskasutus kogus</t>
  </si>
  <si>
    <t>Ühiskasutus maksumus</t>
  </si>
  <si>
    <t>D-01 Helisummutav tugitool 790x790x1480mm</t>
  </si>
  <si>
    <t>D-02 Pöörleval jalal tugitool 780x1100x670mm</t>
  </si>
  <si>
    <t>D-03 Diivan 670x1600x740mm</t>
  </si>
  <si>
    <t>GK-01 Riidekapp</t>
  </si>
  <si>
    <t>GK-02 Riidekapp</t>
  </si>
  <si>
    <t>K-01.1 Lockerkapp-9ne 1270x820x580mm</t>
  </si>
  <si>
    <t>K-01.2 Lockerkapp-6ne</t>
  </si>
  <si>
    <t>K-02 Dokumendikapp 800xh1250x420mm</t>
  </si>
  <si>
    <t>K-03 Printerikapp 600x1200x660mm</t>
  </si>
  <si>
    <t>L-01 Elektriline töölaud 1600x800xh610-1260mm</t>
  </si>
  <si>
    <t>L-02 Diivanilaud kandiline 700x1300x380mm</t>
  </si>
  <si>
    <t>L-03 Töölaud 1200x600, h-740mm</t>
  </si>
  <si>
    <t>L-04 Söögilaud 800x1400, h-740mm</t>
  </si>
  <si>
    <t>L-05.1 Ümar koosolekulaud kõrge d-1200, h-752mm</t>
  </si>
  <si>
    <t>L-05.2 Ümar koosolekulaud madal d-800, h-450mm</t>
  </si>
  <si>
    <t>L-06 Sülearvutilaud 350x450, h-639mm</t>
  </si>
  <si>
    <t>L-07 Ratastel seminarilaud 1400x700, h-734mm</t>
  </si>
  <si>
    <t>L-08 koosolekulaud 1800x1200, h-740mm</t>
  </si>
  <si>
    <t>L-09 Ümar koosolekulaud d.800mm, h.720mm</t>
  </si>
  <si>
    <t>L-10 Elektriline töölaud 1800x800xh610-1260mm, elektriliselt kõrgus reguleeritav</t>
  </si>
  <si>
    <t>L-11 Töölaud 600x1000, h-740mm</t>
  </si>
  <si>
    <t>L-12 Töölaud 1200x800mm, h610-1260mm</t>
  </si>
  <si>
    <t>LP-01 Lille pedestaal 600x250, h. 650mm</t>
  </si>
  <si>
    <t>N-01 Riidenagi Mõõdud: 620xh1860mm</t>
  </si>
  <si>
    <t>N-02 Riidenagi Trossi pikkus 2500 mm, Nagi pikkus 640 mm</t>
  </si>
  <si>
    <t>RS-01 Riidepuu toru 600mm</t>
  </si>
  <si>
    <t>S-01 Akustiline lauasirm 1400x450x40mm</t>
  </si>
  <si>
    <t xml:space="preserve">S-03 Akustiline põrandasirm </t>
  </si>
  <si>
    <t>SP-01 Ratastel sahtliboks Mõõt: 424x575x600mm</t>
  </si>
  <si>
    <t>T-01 8H töötool Kõrgus 1050-1230mm, istme kõrgus 430-540mm, istme laius 500mm, istme sügavus 460mm regul., seljatoe kõrgus 640mm.</t>
  </si>
  <si>
    <t xml:space="preserve">T-02 Klienditool Mõõdud: W51xD52xH77cm  </t>
  </si>
  <si>
    <t>T-03  8H töötool peatoega Kõrgus 1050-1230mm, istme kõrgus 430-540mm, istme laius 500mm, istme sügavus 460mm regul., seljatoe kõrgus 640mm.</t>
  </si>
  <si>
    <t>T-04 Pukk Kõrgus 650/680 mm Laius 345 mm Sõgavus 320 mm</t>
  </si>
  <si>
    <t xml:space="preserve">T-05 tool Laius 52,1, Sügavus 55,2 cm, Kõrgus 80,6 cm, Istme kõrgus 42,5 cm </t>
  </si>
  <si>
    <t>T-06 klapptool</t>
  </si>
  <si>
    <t>P-01 Seinapeegel Mõõdud: 500x1700mm</t>
  </si>
  <si>
    <t>RU-01 Ruloo Akna ava suurus L1460xH1540</t>
  </si>
  <si>
    <t>RU-02 Ruloo Akna ava suurus L2200xH1540</t>
  </si>
  <si>
    <t>RU-03 Ruloo Akna ava suurus L1780xH1540</t>
  </si>
  <si>
    <t>RU-04 Ruloo Akna ava suurus L2200xH1540</t>
  </si>
  <si>
    <t>RU-05 Ruloo Akna ava suurus L1660xH1590</t>
  </si>
  <si>
    <t>RU-06 Ruloo Akna ava suurus L2200xH1590</t>
  </si>
  <si>
    <t>RU-07 Ruloo Akna ava suurus L2200xH1590</t>
  </si>
  <si>
    <t>Erimööbel</t>
  </si>
  <si>
    <t>SKF-1</t>
  </si>
  <si>
    <t>SKF-2</t>
  </si>
  <si>
    <t>SKF-3</t>
  </si>
  <si>
    <t>SKF-4</t>
  </si>
  <si>
    <t>SKF-5</t>
  </si>
  <si>
    <t>SKF-6</t>
  </si>
  <si>
    <t>SKF-7</t>
  </si>
  <si>
    <t>SKF-8</t>
  </si>
  <si>
    <t>SKF-9</t>
  </si>
  <si>
    <t>SKF-10</t>
  </si>
  <si>
    <t>SKF-11</t>
  </si>
  <si>
    <t>SKF-12</t>
  </si>
  <si>
    <t>SKF-13</t>
  </si>
  <si>
    <t>SKF-14</t>
  </si>
  <si>
    <t>SKF-15</t>
  </si>
  <si>
    <t>saali tribüün</t>
  </si>
  <si>
    <t>voldiksein SU-V-01</t>
  </si>
  <si>
    <t>Pesuruumi kapp, EM-01</t>
  </si>
  <si>
    <t>teeninduslett, EM-02</t>
  </si>
  <si>
    <t>laua ümbrised, EM-03.1 ja 03.2</t>
  </si>
  <si>
    <t>kapifront, EM-04</t>
  </si>
  <si>
    <t>kapifront, EM-05</t>
  </si>
  <si>
    <t>kapifront, EM-06</t>
  </si>
  <si>
    <t>saali istenurk, EM-07</t>
  </si>
  <si>
    <t>istepink, EM-08</t>
  </si>
  <si>
    <t>söögiala pink, EM-09</t>
  </si>
  <si>
    <t>Telefonibox 1, EM-10</t>
  </si>
  <si>
    <t>garderoobikapp, EM-11</t>
  </si>
  <si>
    <t>Telefonibox 2, EM-12</t>
  </si>
  <si>
    <t>garderoobikapp, EM-13</t>
  </si>
  <si>
    <t>kapifront, EM-14</t>
  </si>
  <si>
    <t>laud, EM-15</t>
  </si>
  <si>
    <t>Telefonibox 3, EM-16</t>
  </si>
  <si>
    <t>kõrge laud, EM-17</t>
  </si>
  <si>
    <t>tervitussein, EM-18</t>
  </si>
  <si>
    <t>kardinad</t>
  </si>
  <si>
    <t>Tehnoloogia</t>
  </si>
  <si>
    <t>KK-3 Külmik madal</t>
  </si>
  <si>
    <t>PM-01 Pesumasin</t>
  </si>
  <si>
    <t>PK-01 Kuivati</t>
  </si>
  <si>
    <t>sh Tavasisustus</t>
  </si>
  <si>
    <t>sh Erisisustus</t>
  </si>
  <si>
    <t>Sisustuse algväärtus kokku</t>
  </si>
  <si>
    <t>sh Tavasisustus kokku</t>
  </si>
  <si>
    <t>sh Erisisustus kokku</t>
  </si>
  <si>
    <t>Tavasisustuse remonttööd</t>
  </si>
  <si>
    <t>Sisustuse lõppväärtus</t>
  </si>
  <si>
    <t>Käibemaks</t>
  </si>
  <si>
    <t>Üürniku spetsiifiline osa parendustöödest</t>
  </si>
  <si>
    <t>K-04 Dokumendikapp 420x1200x887mm</t>
  </si>
  <si>
    <t>Sisaldub Lisa 2 Sisustus: Eritellimusel mööbel</t>
  </si>
  <si>
    <t>T-01-a 8H töötool peatoega Kõrgus 1050-1230mm, istme kõrgus 430-540mm, istme laius 500mm, istme sügavus 460mm regul., seljatoe kõrgus 640mm.</t>
  </si>
  <si>
    <t>S-01-a Akustiline lauasirm 1400x450x40mm</t>
  </si>
  <si>
    <t>S-02 Akustiline lauasirm  800x450x40mm</t>
  </si>
  <si>
    <t>S-02-a Akustiline lauasirm  800x450x40mm</t>
  </si>
  <si>
    <t>Elektrilevi liitumine</t>
  </si>
  <si>
    <t>Kandvad vaheseinad, postid, talad</t>
  </si>
  <si>
    <t>Välisseinte ja fassaadide katted</t>
  </si>
  <si>
    <t>Katusetarindid ja katusekatted</t>
  </si>
  <si>
    <t>L-13 Töölaud 1600x800mm, h610-1260mm</t>
  </si>
  <si>
    <t>L-14 Töölaud 1600x1000mm, h610-1260mm</t>
  </si>
  <si>
    <t>Sisustuse maksumus kokku</t>
  </si>
  <si>
    <t>KIK osakaal pinnast</t>
  </si>
  <si>
    <t>KIK maksumus</t>
  </si>
  <si>
    <t>KIK kogus</t>
  </si>
  <si>
    <t>3.2.</t>
  </si>
  <si>
    <t>…</t>
  </si>
  <si>
    <t>5.2.</t>
  </si>
  <si>
    <t>Kaved maaalal</t>
  </si>
  <si>
    <t>Väikeehitised maaalal</t>
  </si>
  <si>
    <t>Trepielemendid, pandused, kaldteed</t>
  </si>
  <si>
    <t>Rõdud ja terrassid</t>
  </si>
  <si>
    <t>Uksed</t>
  </si>
  <si>
    <t>Tuletõrjevarustus</t>
  </si>
  <si>
    <t>Pärnu Vesi liitumine</t>
  </si>
  <si>
    <t>3.3.</t>
  </si>
  <si>
    <t>RIA võrgu ehitus</t>
  </si>
  <si>
    <t>K-02-a Dokumendikapp, ilma usteta, 800xh1250x420mm (107, 1tk)</t>
  </si>
  <si>
    <t>K-03-s Printerikapi sokkel</t>
  </si>
  <si>
    <t>K-03-a Printerikapp 600x1200x660mm (508, 1tk)</t>
  </si>
  <si>
    <t>K-04-a Dokumendikapp 420x1200x887mm (305, 1tk; 306, 1tk)</t>
  </si>
  <si>
    <t>L-13-a Töölaud 1600x800mm, h610-1260mm (305 - 2tk; 306 - 2tk)</t>
  </si>
  <si>
    <t>S-01-b-a Akustiline lauasirm 1600x450x40mm (305 - 1tk)</t>
  </si>
  <si>
    <t>SP-01-a Ratastel sahtliboks Mõõt: 424x575x600mm (105.2, 1tk; 105.3, 1tk; 102, 1tk; 305, 2tk; 306, 2tk; 410, 1tk)</t>
  </si>
  <si>
    <t>SP-01-b Ratastel sahtliboks Forma5 sahtiboks L33x 59x59 (105, 2tk)</t>
  </si>
  <si>
    <t>P-01-a Seinapeegel koridoridesse, Mõõdud: 500x1700mm</t>
  </si>
  <si>
    <t>P-01-b Seinapeegel tualettruumidesse</t>
  </si>
  <si>
    <t>5. korruse rulood</t>
  </si>
  <si>
    <t>Siseprügikast 2-ne</t>
  </si>
  <si>
    <t>Siseprügikast 1-ne</t>
  </si>
  <si>
    <t>Kaablirennid</t>
  </si>
  <si>
    <t>Kaablirosetid laudadele</t>
  </si>
  <si>
    <t>Seinakell</t>
  </si>
  <si>
    <t>Garderoobikappide võtmehoidjad</t>
  </si>
  <si>
    <t>Võtmekapp</t>
  </si>
  <si>
    <t>Lockerkappide võtmehoidjad</t>
  </si>
  <si>
    <t>riidepuud</t>
  </si>
  <si>
    <t>Lastelaud, lastetoolid (105, IKEA-st)</t>
  </si>
  <si>
    <t>Veekeetjad</t>
  </si>
  <si>
    <t>Sööginõud</t>
  </si>
  <si>
    <t>Pikendusjuhtmed</t>
  </si>
  <si>
    <t xml:space="preserve">Sisustuse nimekiri ja tegelik maksumus </t>
  </si>
  <si>
    <t>Tööde loetelu ja tegelik maksumus - "Pärnu riigimaja, Akadeemia 2"</t>
  </si>
  <si>
    <t>Tegelik maksumus, EUR, km-ta</t>
  </si>
  <si>
    <t>Üürilepingu nr KPJ-4/2020-307  lisale nr 6.1</t>
  </si>
  <si>
    <t>TEGELIK MAKSUMUS KOKKU, KM-TA (ilma sisustuseta)</t>
  </si>
  <si>
    <t>TEGELIK MAKSUMUS KOKKU KOOS KAUDSETE KULUDEGA, KM-TA</t>
  </si>
  <si>
    <t>TEGELIK MAKSUMUS KOOS KAUDSETE KULUDE JA SISSEVOOLUGA, KM-TA</t>
  </si>
  <si>
    <t>TEGELIK MAKSUMUS KOKKU, KM-GA</t>
  </si>
  <si>
    <t>Tegelik maksumus kokku, km-ga: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</si>
</sst>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_-* #,##0.00\ _k_r_-;\-* #,##0.00\ _k_r_-;_-* &quot;-&quot;??\ _k_r_-;_-@_-"/>
    <numFmt numFmtId="166" formatCode="_(* #,##0.00_);_(* \(#,##0.00\);_(* &quot;-&quot;??_);_(@_)"/>
    <numFmt numFmtId="167" formatCode="#,##0.0"/>
    <numFmt numFmtId="168" formatCode="#,##0&quot; a&quot;"/>
    <numFmt numFmtId="169" formatCode="#,##0\ &quot;€&quot;"/>
    <numFmt numFmtId="170" formatCode="#,##0.00\ &quot;€&quot;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sz val="11"/>
      <color theme="2" tint="-0.74999237037263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2" tint="-0.749992370372631"/>
      <name val="Calibri"/>
      <family val="2"/>
      <charset val="186"/>
      <scheme val="minor"/>
    </font>
    <font>
      <b/>
      <u/>
      <sz val="11"/>
      <color theme="2" tint="-0.74999237037263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b/>
      <sz val="11"/>
      <color theme="2" tint="-0.74999237037263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0505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505050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9" fillId="0" borderId="0"/>
    <xf numFmtId="166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2">
    <xf numFmtId="0" fontId="0" fillId="0" borderId="0" xfId="0"/>
    <xf numFmtId="0" fontId="10" fillId="0" borderId="0" xfId="11" applyFont="1" applyAlignment="1">
      <alignment horizontal="right"/>
    </xf>
    <xf numFmtId="0" fontId="1" fillId="0" borderId="0" xfId="10" applyFont="1"/>
    <xf numFmtId="4" fontId="1" fillId="0" borderId="0" xfId="10" applyNumberFormat="1" applyFont="1" applyAlignment="1">
      <alignment horizontal="center"/>
    </xf>
    <xf numFmtId="4" fontId="1" fillId="0" borderId="0" xfId="10" applyNumberFormat="1" applyFont="1"/>
    <xf numFmtId="0" fontId="13" fillId="0" borderId="0" xfId="10" applyFont="1"/>
    <xf numFmtId="4" fontId="13" fillId="0" borderId="0" xfId="10" applyNumberFormat="1" applyFont="1" applyAlignment="1">
      <alignment horizontal="right"/>
    </xf>
    <xf numFmtId="4" fontId="16" fillId="0" borderId="0" xfId="11" applyNumberFormat="1" applyFont="1" applyAlignment="1">
      <alignment horizontal="right"/>
    </xf>
    <xf numFmtId="4" fontId="11" fillId="0" borderId="0" xfId="11" applyNumberFormat="1" applyFont="1" applyAlignment="1">
      <alignment horizontal="right"/>
    </xf>
    <xf numFmtId="0" fontId="16" fillId="0" borderId="0" xfId="10" applyFont="1" applyAlignment="1">
      <alignment vertical="center"/>
    </xf>
    <xf numFmtId="0" fontId="16" fillId="0" borderId="4" xfId="10" applyFont="1" applyBorder="1" applyAlignment="1">
      <alignment vertical="center" wrapText="1"/>
    </xf>
    <xf numFmtId="0" fontId="16" fillId="2" borderId="6" xfId="10" applyFont="1" applyFill="1" applyBorder="1" applyAlignment="1">
      <alignment vertical="center" wrapText="1"/>
    </xf>
    <xf numFmtId="2" fontId="16" fillId="2" borderId="1" xfId="10" applyNumberFormat="1" applyFont="1" applyFill="1" applyBorder="1" applyAlignment="1">
      <alignment vertical="center" wrapText="1"/>
    </xf>
    <xf numFmtId="0" fontId="16" fillId="2" borderId="1" xfId="10" applyFont="1" applyFill="1" applyBorder="1" applyAlignment="1">
      <alignment vertical="center" wrapText="1"/>
    </xf>
    <xf numFmtId="0" fontId="11" fillId="0" borderId="6" xfId="10" applyFont="1" applyBorder="1" applyAlignment="1">
      <alignment vertical="center" wrapText="1"/>
    </xf>
    <xf numFmtId="2" fontId="11" fillId="0" borderId="1" xfId="10" applyNumberFormat="1" applyFont="1" applyBorder="1" applyAlignment="1">
      <alignment vertical="center" wrapText="1"/>
    </xf>
    <xf numFmtId="0" fontId="16" fillId="2" borderId="12" xfId="10" applyFont="1" applyFill="1" applyBorder="1" applyAlignment="1">
      <alignment horizontal="right" vertical="center" wrapText="1"/>
    </xf>
    <xf numFmtId="164" fontId="16" fillId="2" borderId="13" xfId="10" applyNumberFormat="1" applyFont="1" applyFill="1" applyBorder="1" applyAlignment="1">
      <alignment horizontal="left" vertical="center" wrapText="1"/>
    </xf>
    <xf numFmtId="164" fontId="16" fillId="2" borderId="1" xfId="10" applyNumberFormat="1" applyFont="1" applyFill="1" applyBorder="1" applyAlignment="1">
      <alignment horizontal="left" vertical="center" wrapText="1"/>
    </xf>
    <xf numFmtId="0" fontId="16" fillId="2" borderId="6" xfId="10" applyFont="1" applyFill="1" applyBorder="1" applyAlignment="1">
      <alignment horizontal="right" vertical="center" wrapText="1"/>
    </xf>
    <xf numFmtId="9" fontId="16" fillId="2" borderId="1" xfId="10" applyNumberFormat="1" applyFont="1" applyFill="1" applyBorder="1" applyAlignment="1">
      <alignment horizontal="left" vertical="center" wrapText="1"/>
    </xf>
    <xf numFmtId="0" fontId="12" fillId="0" borderId="0" xfId="10" applyFont="1"/>
    <xf numFmtId="16" fontId="16" fillId="0" borderId="6" xfId="10" applyNumberFormat="1" applyFont="1" applyBorder="1" applyAlignment="1">
      <alignment vertical="center" wrapText="1"/>
    </xf>
    <xf numFmtId="2" fontId="16" fillId="0" borderId="1" xfId="10" applyNumberFormat="1" applyFont="1" applyBorder="1" applyAlignment="1">
      <alignment vertical="center" wrapText="1"/>
    </xf>
    <xf numFmtId="0" fontId="11" fillId="0" borderId="6" xfId="10" quotePrefix="1" applyFont="1" applyBorder="1" applyAlignment="1">
      <alignment vertical="center" wrapText="1"/>
    </xf>
    <xf numFmtId="0" fontId="0" fillId="0" borderId="0" xfId="10" applyFont="1"/>
    <xf numFmtId="0" fontId="2" fillId="0" borderId="0" xfId="8" applyFont="1" applyAlignment="1">
      <alignment horizontal="left" wrapText="1"/>
    </xf>
    <xf numFmtId="4" fontId="2" fillId="0" borderId="0" xfId="8" applyNumberFormat="1" applyFont="1" applyAlignment="1">
      <alignment horizontal="left" wrapText="1"/>
    </xf>
    <xf numFmtId="0" fontId="2" fillId="2" borderId="30" xfId="8" applyFont="1" applyFill="1" applyBorder="1" applyAlignment="1">
      <alignment horizontal="left" wrapText="1"/>
    </xf>
    <xf numFmtId="4" fontId="2" fillId="0" borderId="31" xfId="8" applyNumberFormat="1" applyFont="1" applyBorder="1" applyAlignment="1">
      <alignment horizontal="left" wrapText="1"/>
    </xf>
    <xf numFmtId="4" fontId="2" fillId="0" borderId="32" xfId="8" applyNumberFormat="1" applyFont="1" applyBorder="1" applyAlignment="1">
      <alignment horizontal="left" wrapText="1"/>
    </xf>
    <xf numFmtId="3" fontId="1" fillId="0" borderId="23" xfId="8" applyNumberFormat="1" applyBorder="1"/>
    <xf numFmtId="0" fontId="2" fillId="2" borderId="1" xfId="8" applyFont="1" applyFill="1" applyBorder="1" applyAlignment="1">
      <alignment horizontal="left"/>
    </xf>
    <xf numFmtId="0" fontId="2" fillId="0" borderId="0" xfId="8" applyFont="1" applyAlignment="1" applyProtection="1">
      <alignment horizontal="left" wrapText="1"/>
      <protection hidden="1"/>
    </xf>
    <xf numFmtId="3" fontId="16" fillId="3" borderId="3" xfId="10" applyNumberFormat="1" applyFont="1" applyFill="1" applyBorder="1" applyAlignment="1">
      <alignment vertical="center" wrapText="1"/>
    </xf>
    <xf numFmtId="3" fontId="16" fillId="3" borderId="1" xfId="10" applyNumberFormat="1" applyFont="1" applyFill="1" applyBorder="1" applyAlignment="1">
      <alignment vertical="center" wrapText="1"/>
    </xf>
    <xf numFmtId="3" fontId="16" fillId="3" borderId="1" xfId="10" applyNumberFormat="1" applyFont="1" applyFill="1" applyBorder="1" applyAlignment="1">
      <alignment horizontal="right" vertical="center" wrapText="1"/>
    </xf>
    <xf numFmtId="164" fontId="1" fillId="4" borderId="2" xfId="15" applyNumberFormat="1" applyFill="1" applyBorder="1" applyAlignment="1">
      <alignment horizontal="center"/>
    </xf>
    <xf numFmtId="4" fontId="1" fillId="0" borderId="36" xfId="8" applyNumberFormat="1" applyBorder="1" applyAlignment="1">
      <alignment horizontal="right"/>
    </xf>
    <xf numFmtId="4" fontId="2" fillId="0" borderId="37" xfId="8" applyNumberFormat="1" applyFont="1" applyBorder="1"/>
    <xf numFmtId="4" fontId="1" fillId="0" borderId="35" xfId="8" applyNumberFormat="1" applyBorder="1" applyAlignment="1">
      <alignment horizontal="right"/>
    </xf>
    <xf numFmtId="3" fontId="1" fillId="0" borderId="38" xfId="8" applyNumberFormat="1" applyBorder="1"/>
    <xf numFmtId="0" fontId="14" fillId="0" borderId="1" xfId="8" applyFont="1" applyBorder="1"/>
    <xf numFmtId="167" fontId="14" fillId="0" borderId="1" xfId="8" applyNumberFormat="1" applyFont="1" applyBorder="1"/>
    <xf numFmtId="10" fontId="14" fillId="0" borderId="1" xfId="8" applyNumberFormat="1" applyFont="1" applyBorder="1"/>
    <xf numFmtId="0" fontId="1" fillId="0" borderId="0" xfId="15" applyNumberFormat="1" applyFont="1" applyFill="1" applyBorder="1"/>
    <xf numFmtId="3" fontId="16" fillId="2" borderId="3" xfId="10" applyNumberFormat="1" applyFont="1" applyFill="1" applyBorder="1" applyAlignment="1">
      <alignment vertical="center" wrapText="1"/>
    </xf>
    <xf numFmtId="3" fontId="16" fillId="2" borderId="1" xfId="10" applyNumberFormat="1" applyFont="1" applyFill="1" applyBorder="1" applyAlignment="1">
      <alignment vertical="center" wrapText="1"/>
    </xf>
    <xf numFmtId="3" fontId="16" fillId="2" borderId="1" xfId="10" applyNumberFormat="1" applyFont="1" applyFill="1" applyBorder="1" applyAlignment="1">
      <alignment horizontal="right" vertical="center" wrapText="1"/>
    </xf>
    <xf numFmtId="0" fontId="19" fillId="0" borderId="39" xfId="8" applyFont="1" applyBorder="1"/>
    <xf numFmtId="4" fontId="20" fillId="0" borderId="42" xfId="8" applyNumberFormat="1" applyFont="1" applyBorder="1"/>
    <xf numFmtId="4" fontId="20" fillId="0" borderId="40" xfId="8" applyNumberFormat="1" applyFont="1" applyBorder="1"/>
    <xf numFmtId="3" fontId="19" fillId="2" borderId="25" xfId="8" applyNumberFormat="1" applyFont="1" applyFill="1" applyBorder="1"/>
    <xf numFmtId="3" fontId="11" fillId="0" borderId="3" xfId="10" applyNumberFormat="1" applyFont="1" applyBorder="1" applyAlignment="1">
      <alignment horizontal="center" vertical="center" wrapText="1"/>
    </xf>
    <xf numFmtId="3" fontId="11" fillId="0" borderId="1" xfId="10" applyNumberFormat="1" applyFont="1" applyBorder="1" applyAlignment="1">
      <alignment horizontal="center" vertical="center" wrapText="1"/>
    </xf>
    <xf numFmtId="3" fontId="11" fillId="0" borderId="1" xfId="10" applyNumberFormat="1" applyFont="1" applyBorder="1" applyAlignment="1">
      <alignment horizontal="right" vertical="center" wrapText="1"/>
    </xf>
    <xf numFmtId="0" fontId="19" fillId="0" borderId="24" xfId="8" applyFont="1" applyBorder="1"/>
    <xf numFmtId="4" fontId="20" fillId="0" borderId="43" xfId="8" applyNumberFormat="1" applyFont="1" applyBorder="1"/>
    <xf numFmtId="4" fontId="20" fillId="0" borderId="0" xfId="8" applyNumberFormat="1" applyFont="1"/>
    <xf numFmtId="3" fontId="20" fillId="2" borderId="25" xfId="8" applyNumberFormat="1" applyFont="1" applyFill="1" applyBorder="1"/>
    <xf numFmtId="0" fontId="19" fillId="0" borderId="33" xfId="8" applyFont="1" applyBorder="1"/>
    <xf numFmtId="4" fontId="19" fillId="0" borderId="34" xfId="8" applyNumberFormat="1" applyFont="1" applyBorder="1"/>
    <xf numFmtId="4" fontId="19" fillId="0" borderId="45" xfId="8" applyNumberFormat="1" applyFont="1" applyBorder="1"/>
    <xf numFmtId="3" fontId="19" fillId="2" borderId="38" xfId="8" applyNumberFormat="1" applyFont="1" applyFill="1" applyBorder="1"/>
    <xf numFmtId="168" fontId="11" fillId="0" borderId="1" xfId="10" applyNumberFormat="1" applyFont="1" applyBorder="1" applyAlignment="1">
      <alignment horizontal="right" vertical="center" wrapText="1"/>
    </xf>
    <xf numFmtId="4" fontId="20" fillId="0" borderId="46" xfId="8" applyNumberFormat="1" applyFont="1" applyBorder="1"/>
    <xf numFmtId="0" fontId="19" fillId="0" borderId="21" xfId="8" applyFont="1" applyBorder="1"/>
    <xf numFmtId="4" fontId="19" fillId="0" borderId="47" xfId="8" applyNumberFormat="1" applyFont="1" applyBorder="1"/>
    <xf numFmtId="4" fontId="19" fillId="0" borderId="22" xfId="8" applyNumberFormat="1" applyFont="1" applyBorder="1"/>
    <xf numFmtId="3" fontId="19" fillId="2" borderId="23" xfId="8" applyNumberFormat="1" applyFont="1" applyFill="1" applyBorder="1"/>
    <xf numFmtId="4" fontId="19" fillId="0" borderId="43" xfId="8" applyNumberFormat="1" applyFont="1" applyBorder="1"/>
    <xf numFmtId="0" fontId="2" fillId="0" borderId="1" xfId="8" applyFont="1" applyBorder="1"/>
    <xf numFmtId="167" fontId="2" fillId="0" borderId="1" xfId="8" applyNumberFormat="1" applyFont="1" applyBorder="1"/>
    <xf numFmtId="167" fontId="1" fillId="0" borderId="0" xfId="10" applyNumberFormat="1" applyFont="1"/>
    <xf numFmtId="0" fontId="19" fillId="0" borderId="26" xfId="8" applyFont="1" applyBorder="1"/>
    <xf numFmtId="4" fontId="19" fillId="0" borderId="46" xfId="8" applyNumberFormat="1" applyFont="1" applyBorder="1"/>
    <xf numFmtId="4" fontId="20" fillId="0" borderId="27" xfId="8" applyNumberFormat="1" applyFont="1" applyBorder="1"/>
    <xf numFmtId="3" fontId="19" fillId="2" borderId="28" xfId="8" applyNumberFormat="1" applyFont="1" applyFill="1" applyBorder="1"/>
    <xf numFmtId="0" fontId="1" fillId="0" borderId="0" xfId="8"/>
    <xf numFmtId="167" fontId="1" fillId="0" borderId="0" xfId="8" applyNumberFormat="1"/>
    <xf numFmtId="10" fontId="1" fillId="0" borderId="0" xfId="8" applyNumberFormat="1"/>
    <xf numFmtId="0" fontId="2" fillId="0" borderId="0" xfId="8" applyFont="1"/>
    <xf numFmtId="167" fontId="2" fillId="0" borderId="0" xfId="8" applyNumberFormat="1" applyFont="1"/>
    <xf numFmtId="10" fontId="2" fillId="0" borderId="0" xfId="8" applyNumberFormat="1" applyFont="1"/>
    <xf numFmtId="3" fontId="11" fillId="0" borderId="3" xfId="10" applyNumberFormat="1" applyFont="1" applyBorder="1" applyAlignment="1">
      <alignment vertical="center" wrapText="1"/>
    </xf>
    <xf numFmtId="0" fontId="1" fillId="0" borderId="0" xfId="10" applyFont="1" applyAlignment="1">
      <alignment horizontal="right"/>
    </xf>
    <xf numFmtId="168" fontId="21" fillId="0" borderId="1" xfId="10" applyNumberFormat="1" applyFont="1" applyBorder="1" applyAlignment="1">
      <alignment horizontal="center" vertical="center"/>
    </xf>
    <xf numFmtId="0" fontId="16" fillId="0" borderId="12" xfId="10" applyFont="1" applyBorder="1" applyAlignment="1">
      <alignment horizontal="right" vertical="center" wrapText="1"/>
    </xf>
    <xf numFmtId="0" fontId="16" fillId="0" borderId="13" xfId="10" applyFont="1" applyBorder="1" applyAlignment="1">
      <alignment horizontal="left" vertical="center" wrapText="1"/>
    </xf>
    <xf numFmtId="3" fontId="16" fillId="0" borderId="3" xfId="10" applyNumberFormat="1" applyFont="1" applyBorder="1" applyAlignment="1">
      <alignment horizontal="right" vertical="center" wrapText="1"/>
    </xf>
    <xf numFmtId="3" fontId="16" fillId="0" borderId="1" xfId="10" applyNumberFormat="1" applyFont="1" applyBorder="1" applyAlignment="1">
      <alignment horizontal="left" vertical="center" wrapText="1"/>
    </xf>
    <xf numFmtId="3" fontId="16" fillId="3" borderId="42" xfId="10" applyNumberFormat="1" applyFont="1" applyFill="1" applyBorder="1" applyAlignment="1">
      <alignment vertical="center" wrapText="1"/>
    </xf>
    <xf numFmtId="3" fontId="16" fillId="3" borderId="13" xfId="10" applyNumberFormat="1" applyFont="1" applyFill="1" applyBorder="1" applyAlignment="1">
      <alignment vertical="center" wrapText="1"/>
    </xf>
    <xf numFmtId="3" fontId="16" fillId="3" borderId="13" xfId="10" applyNumberFormat="1" applyFont="1" applyFill="1" applyBorder="1" applyAlignment="1">
      <alignment horizontal="right" vertical="center" wrapText="1"/>
    </xf>
    <xf numFmtId="0" fontId="11" fillId="0" borderId="40" xfId="10" applyFont="1" applyBorder="1" applyAlignment="1">
      <alignment vertical="center" wrapText="1"/>
    </xf>
    <xf numFmtId="1" fontId="11" fillId="0" borderId="40" xfId="10" applyNumberFormat="1" applyFont="1" applyBorder="1" applyAlignment="1">
      <alignment vertical="center" wrapText="1"/>
    </xf>
    <xf numFmtId="164" fontId="11" fillId="0" borderId="0" xfId="10" applyNumberFormat="1" applyFont="1" applyAlignment="1">
      <alignment horizontal="left" vertical="center" wrapText="1"/>
    </xf>
    <xf numFmtId="1" fontId="11" fillId="0" borderId="0" xfId="10" applyNumberFormat="1" applyFont="1" applyAlignment="1">
      <alignment horizontal="right" vertical="center" wrapText="1"/>
    </xf>
    <xf numFmtId="0" fontId="11" fillId="0" borderId="0" xfId="10" applyFont="1" applyAlignment="1">
      <alignment vertical="center" wrapText="1"/>
    </xf>
    <xf numFmtId="1" fontId="11" fillId="0" borderId="0" xfId="10" applyNumberFormat="1" applyFont="1" applyAlignment="1">
      <alignment vertical="center" wrapText="1"/>
    </xf>
    <xf numFmtId="10" fontId="11" fillId="0" borderId="13" xfId="10" applyNumberFormat="1" applyFont="1" applyBorder="1" applyAlignment="1">
      <alignment horizontal="left" vertical="center" wrapText="1"/>
    </xf>
    <xf numFmtId="10" fontId="11" fillId="0" borderId="0" xfId="10" applyNumberFormat="1" applyFont="1" applyAlignment="1">
      <alignment horizontal="left" vertical="center" wrapText="1"/>
    </xf>
    <xf numFmtId="9" fontId="11" fillId="0" borderId="0" xfId="10" applyNumberFormat="1" applyFont="1" applyAlignment="1">
      <alignment horizontal="left" vertical="center" wrapText="1"/>
    </xf>
    <xf numFmtId="4" fontId="16" fillId="0" borderId="0" xfId="10" applyNumberFormat="1" applyFont="1" applyAlignment="1">
      <alignment vertical="center" wrapText="1"/>
    </xf>
    <xf numFmtId="0" fontId="14" fillId="0" borderId="0" xfId="8" applyFont="1"/>
    <xf numFmtId="0" fontId="14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4" fontId="9" fillId="0" borderId="0" xfId="11" applyNumberFormat="1" applyAlignment="1">
      <alignment horizontal="right"/>
    </xf>
    <xf numFmtId="0" fontId="9" fillId="0" borderId="0" xfId="11" applyAlignment="1">
      <alignment horizontal="right"/>
    </xf>
    <xf numFmtId="0" fontId="2" fillId="0" borderId="18" xfId="8" applyFont="1" applyBorder="1" applyAlignment="1">
      <alignment horizontal="left"/>
    </xf>
    <xf numFmtId="0" fontId="2" fillId="2" borderId="19" xfId="8" applyFont="1" applyFill="1" applyBorder="1" applyAlignment="1" applyProtection="1">
      <alignment horizontal="center" wrapText="1"/>
      <protection hidden="1"/>
    </xf>
    <xf numFmtId="0" fontId="15" fillId="2" borderId="20" xfId="8" applyFont="1" applyFill="1" applyBorder="1" applyAlignment="1">
      <alignment horizontal="center" wrapText="1"/>
    </xf>
    <xf numFmtId="0" fontId="2" fillId="0" borderId="18" xfId="8" applyFont="1" applyBorder="1" applyAlignment="1" applyProtection="1">
      <alignment horizontal="center"/>
      <protection locked="0"/>
    </xf>
    <xf numFmtId="0" fontId="2" fillId="0" borderId="20" xfId="8" applyFont="1" applyBorder="1" applyAlignment="1" applyProtection="1">
      <alignment horizontal="center"/>
      <protection locked="0"/>
    </xf>
    <xf numFmtId="0" fontId="2" fillId="0" borderId="0" xfId="8" applyFont="1" applyAlignment="1">
      <alignment horizontal="center"/>
    </xf>
    <xf numFmtId="0" fontId="2" fillId="0" borderId="18" xfId="8" applyFont="1" applyBorder="1" applyAlignment="1">
      <alignment horizontal="center" wrapText="1"/>
    </xf>
    <xf numFmtId="0" fontId="2" fillId="0" borderId="19" xfId="8" applyFont="1" applyBorder="1" applyAlignment="1" applyProtection="1">
      <alignment horizontal="center" wrapText="1"/>
      <protection hidden="1"/>
    </xf>
    <xf numFmtId="4" fontId="2" fillId="0" borderId="19" xfId="8" applyNumberFormat="1" applyFont="1" applyBorder="1" applyAlignment="1">
      <alignment horizontal="center" wrapText="1"/>
    </xf>
    <xf numFmtId="0" fontId="2" fillId="0" borderId="19" xfId="8" applyFont="1" applyBorder="1" applyAlignment="1">
      <alignment horizontal="center" wrapText="1"/>
    </xf>
    <xf numFmtId="0" fontId="23" fillId="0" borderId="19" xfId="8" applyFont="1" applyBorder="1" applyAlignment="1">
      <alignment horizontal="center" wrapText="1"/>
    </xf>
    <xf numFmtId="0" fontId="14" fillId="0" borderId="0" xfId="8" applyFont="1" applyAlignment="1">
      <alignment wrapText="1"/>
    </xf>
    <xf numFmtId="1" fontId="14" fillId="0" borderId="0" xfId="8" applyNumberFormat="1" applyFont="1"/>
    <xf numFmtId="1" fontId="11" fillId="5" borderId="16" xfId="16" applyNumberFormat="1" applyFont="1" applyFill="1" applyBorder="1" applyAlignment="1" applyProtection="1">
      <alignment horizontal="right" vertical="top" wrapText="1"/>
    </xf>
    <xf numFmtId="169" fontId="11" fillId="0" borderId="16" xfId="16" applyNumberFormat="1" applyFont="1" applyFill="1" applyBorder="1" applyAlignment="1" applyProtection="1">
      <alignment horizontal="right" vertical="top" wrapText="1"/>
      <protection locked="0"/>
    </xf>
    <xf numFmtId="0" fontId="14" fillId="0" borderId="15" xfId="8" applyFont="1" applyBorder="1" applyAlignment="1" applyProtection="1">
      <alignment horizontal="center"/>
      <protection locked="0"/>
    </xf>
    <xf numFmtId="0" fontId="14" fillId="0" borderId="17" xfId="8" applyFont="1" applyBorder="1" applyProtection="1">
      <protection locked="0"/>
    </xf>
    <xf numFmtId="0" fontId="1" fillId="0" borderId="4" xfId="8" applyBorder="1" applyAlignment="1" applyProtection="1">
      <alignment horizontal="center"/>
      <protection locked="0"/>
    </xf>
    <xf numFmtId="3" fontId="11" fillId="0" borderId="16" xfId="16" applyNumberFormat="1" applyFont="1" applyFill="1" applyBorder="1" applyAlignment="1" applyProtection="1">
      <alignment horizontal="center" vertical="top" wrapText="1"/>
      <protection locked="0"/>
    </xf>
    <xf numFmtId="0" fontId="1" fillId="0" borderId="5" xfId="8" applyBorder="1" applyAlignment="1" applyProtection="1">
      <alignment horizontal="center"/>
      <protection locked="0"/>
    </xf>
    <xf numFmtId="0" fontId="0" fillId="0" borderId="5" xfId="16" applyNumberFormat="1" applyFont="1" applyFill="1" applyBorder="1" applyAlignment="1" applyProtection="1">
      <alignment horizontal="center"/>
      <protection locked="0"/>
    </xf>
    <xf numFmtId="4" fontId="14" fillId="0" borderId="0" xfId="8" applyNumberFormat="1" applyFont="1"/>
    <xf numFmtId="9" fontId="14" fillId="0" borderId="0" xfId="15" applyFont="1" applyFill="1" applyProtection="1"/>
    <xf numFmtId="0" fontId="14" fillId="0" borderId="7" xfId="8" applyFont="1" applyBorder="1" applyProtection="1">
      <protection locked="0"/>
    </xf>
    <xf numFmtId="0" fontId="1" fillId="0" borderId="6" xfId="8" applyBorder="1" applyAlignment="1" applyProtection="1">
      <alignment horizontal="center"/>
      <protection locked="0"/>
    </xf>
    <xf numFmtId="0" fontId="1" fillId="0" borderId="1" xfId="8" applyBorder="1" applyAlignment="1" applyProtection="1">
      <alignment horizontal="center"/>
      <protection locked="0"/>
    </xf>
    <xf numFmtId="0" fontId="0" fillId="0" borderId="1" xfId="16" applyNumberFormat="1" applyFont="1" applyFill="1" applyBorder="1" applyAlignment="1" applyProtection="1">
      <alignment horizontal="center"/>
      <protection locked="0"/>
    </xf>
    <xf numFmtId="9" fontId="14" fillId="0" borderId="0" xfId="15" applyFont="1" applyProtection="1"/>
    <xf numFmtId="10" fontId="2" fillId="0" borderId="1" xfId="8" applyNumberFormat="1" applyFont="1" applyBorder="1"/>
    <xf numFmtId="0" fontId="2" fillId="0" borderId="13" xfId="8" applyFont="1" applyBorder="1"/>
    <xf numFmtId="167" fontId="2" fillId="0" borderId="13" xfId="8" applyNumberFormat="1" applyFont="1" applyBorder="1"/>
    <xf numFmtId="167" fontId="14" fillId="0" borderId="0" xfId="8" applyNumberFormat="1" applyFont="1" applyProtection="1">
      <protection hidden="1"/>
    </xf>
    <xf numFmtId="10" fontId="14" fillId="0" borderId="0" xfId="8" applyNumberFormat="1" applyFont="1" applyProtection="1">
      <protection hidden="1"/>
    </xf>
    <xf numFmtId="167" fontId="14" fillId="0" borderId="0" xfId="8" applyNumberFormat="1" applyFont="1"/>
    <xf numFmtId="10" fontId="14" fillId="0" borderId="0" xfId="8" applyNumberFormat="1" applyFont="1"/>
    <xf numFmtId="9" fontId="14" fillId="0" borderId="0" xfId="15" applyFont="1" applyBorder="1" applyProtection="1"/>
    <xf numFmtId="9" fontId="14" fillId="0" borderId="0" xfId="15" applyFont="1" applyFill="1" applyBorder="1" applyProtection="1"/>
    <xf numFmtId="0" fontId="14" fillId="0" borderId="7" xfId="8" applyFont="1" applyBorder="1" applyAlignment="1" applyProtection="1">
      <alignment horizontal="center"/>
      <protection locked="0"/>
    </xf>
    <xf numFmtId="0" fontId="25" fillId="0" borderId="0" xfId="8" applyFont="1"/>
    <xf numFmtId="0" fontId="15" fillId="3" borderId="29" xfId="8" applyFont="1" applyFill="1" applyBorder="1" applyAlignment="1">
      <alignment horizontal="right"/>
    </xf>
    <xf numFmtId="0" fontId="15" fillId="3" borderId="49" xfId="8" applyFont="1" applyFill="1" applyBorder="1" applyAlignment="1">
      <alignment horizontal="right"/>
    </xf>
    <xf numFmtId="0" fontId="14" fillId="3" borderId="49" xfId="8" applyFont="1" applyFill="1" applyBorder="1" applyProtection="1">
      <protection locked="0"/>
    </xf>
    <xf numFmtId="3" fontId="14" fillId="3" borderId="49" xfId="8" applyNumberFormat="1" applyFont="1" applyFill="1" applyBorder="1" applyProtection="1">
      <protection locked="0"/>
    </xf>
    <xf numFmtId="3" fontId="14" fillId="3" borderId="49" xfId="8" applyNumberFormat="1" applyFont="1" applyFill="1" applyBorder="1"/>
    <xf numFmtId="4" fontId="15" fillId="3" borderId="49" xfId="8" applyNumberFormat="1" applyFont="1" applyFill="1" applyBorder="1" applyProtection="1">
      <protection locked="0"/>
    </xf>
    <xf numFmtId="4" fontId="14" fillId="3" borderId="49" xfId="8" applyNumberFormat="1" applyFont="1" applyFill="1" applyBorder="1"/>
    <xf numFmtId="170" fontId="14" fillId="0" borderId="0" xfId="8" applyNumberFormat="1" applyFont="1"/>
    <xf numFmtId="0" fontId="25" fillId="5" borderId="24" xfId="8" applyFont="1" applyFill="1" applyBorder="1" applyAlignment="1">
      <alignment horizontal="right"/>
    </xf>
    <xf numFmtId="0" fontId="26" fillId="5" borderId="0" xfId="8" applyFont="1" applyFill="1" applyAlignment="1">
      <alignment horizontal="right"/>
    </xf>
    <xf numFmtId="0" fontId="25" fillId="5" borderId="0" xfId="8" applyFont="1" applyFill="1" applyProtection="1">
      <protection locked="0"/>
    </xf>
    <xf numFmtId="3" fontId="25" fillId="5" borderId="0" xfId="8" applyNumberFormat="1" applyFont="1" applyFill="1" applyProtection="1">
      <protection locked="0"/>
    </xf>
    <xf numFmtId="3" fontId="25" fillId="5" borderId="0" xfId="8" applyNumberFormat="1" applyFont="1" applyFill="1"/>
    <xf numFmtId="4" fontId="26" fillId="5" borderId="0" xfId="8" applyNumberFormat="1" applyFont="1" applyFill="1" applyProtection="1">
      <protection locked="0"/>
    </xf>
    <xf numFmtId="4" fontId="25" fillId="5" borderId="0" xfId="8" applyNumberFormat="1" applyFont="1" applyFill="1"/>
    <xf numFmtId="170" fontId="25" fillId="0" borderId="0" xfId="8" applyNumberFormat="1" applyFont="1"/>
    <xf numFmtId="0" fontId="14" fillId="2" borderId="11" xfId="8" applyFont="1" applyFill="1" applyBorder="1" applyAlignment="1">
      <alignment horizontal="right"/>
    </xf>
    <xf numFmtId="0" fontId="14" fillId="2" borderId="50" xfId="8" applyFont="1" applyFill="1" applyBorder="1" applyAlignment="1">
      <alignment horizontal="center"/>
    </xf>
    <xf numFmtId="0" fontId="15" fillId="2" borderId="50" xfId="8" applyFont="1" applyFill="1" applyBorder="1" applyAlignment="1" applyProtection="1">
      <alignment horizontal="right"/>
      <protection locked="0"/>
    </xf>
    <xf numFmtId="0" fontId="2" fillId="2" borderId="50" xfId="8" applyFont="1" applyFill="1" applyBorder="1" applyProtection="1">
      <protection locked="0"/>
    </xf>
    <xf numFmtId="0" fontId="2" fillId="2" borderId="50" xfId="8" applyFont="1" applyFill="1" applyBorder="1"/>
    <xf numFmtId="4" fontId="14" fillId="2" borderId="50" xfId="8" applyNumberFormat="1" applyFont="1" applyFill="1" applyBorder="1" applyProtection="1">
      <protection locked="0"/>
    </xf>
    <xf numFmtId="4" fontId="14" fillId="2" borderId="50" xfId="8" applyNumberFormat="1" applyFont="1" applyFill="1" applyBorder="1"/>
    <xf numFmtId="0" fontId="25" fillId="5" borderId="0" xfId="8" applyFont="1" applyFill="1" applyAlignment="1">
      <alignment horizontal="center"/>
    </xf>
    <xf numFmtId="0" fontId="26" fillId="5" borderId="0" xfId="8" applyFont="1" applyFill="1" applyAlignment="1" applyProtection="1">
      <alignment horizontal="right"/>
      <protection locked="0"/>
    </xf>
    <xf numFmtId="0" fontId="26" fillId="5" borderId="0" xfId="8" applyFont="1" applyFill="1" applyProtection="1">
      <protection locked="0"/>
    </xf>
    <xf numFmtId="0" fontId="26" fillId="5" borderId="0" xfId="8" applyFont="1" applyFill="1"/>
    <xf numFmtId="4" fontId="25" fillId="5" borderId="0" xfId="8" applyNumberFormat="1" applyFont="1" applyFill="1" applyProtection="1">
      <protection locked="0"/>
    </xf>
    <xf numFmtId="0" fontId="2" fillId="3" borderId="11" xfId="8" applyFont="1" applyFill="1" applyBorder="1" applyAlignment="1">
      <alignment horizontal="right"/>
    </xf>
    <xf numFmtId="0" fontId="2" fillId="3" borderId="50" xfId="8" applyFont="1" applyFill="1" applyBorder="1"/>
    <xf numFmtId="0" fontId="2" fillId="3" borderId="50" xfId="8" applyFont="1" applyFill="1" applyBorder="1" applyProtection="1">
      <protection locked="0"/>
    </xf>
    <xf numFmtId="4" fontId="2" fillId="3" borderId="50" xfId="8" applyNumberFormat="1" applyFont="1" applyFill="1" applyBorder="1" applyProtection="1">
      <protection locked="0"/>
    </xf>
    <xf numFmtId="4" fontId="14" fillId="3" borderId="50" xfId="8" applyNumberFormat="1" applyFont="1" applyFill="1" applyBorder="1"/>
    <xf numFmtId="0" fontId="25" fillId="5" borderId="0" xfId="8" applyFont="1" applyFill="1"/>
    <xf numFmtId="0" fontId="15" fillId="2" borderId="50" xfId="8" applyFont="1" applyFill="1" applyBorder="1" applyAlignment="1">
      <alignment horizontal="center"/>
    </xf>
    <xf numFmtId="0" fontId="2" fillId="3" borderId="26" xfId="8" applyFont="1" applyFill="1" applyBorder="1" applyAlignment="1">
      <alignment horizontal="right"/>
    </xf>
    <xf numFmtId="0" fontId="2" fillId="3" borderId="27" xfId="8" applyFont="1" applyFill="1" applyBorder="1"/>
    <xf numFmtId="0" fontId="2" fillId="3" borderId="27" xfId="8" applyFont="1" applyFill="1" applyBorder="1" applyProtection="1">
      <protection locked="0"/>
    </xf>
    <xf numFmtId="4" fontId="2" fillId="3" borderId="27" xfId="8" applyNumberFormat="1" applyFont="1" applyFill="1" applyBorder="1" applyProtection="1">
      <protection locked="0"/>
    </xf>
    <xf numFmtId="0" fontId="14" fillId="3" borderId="27" xfId="8" applyFont="1" applyFill="1" applyBorder="1"/>
    <xf numFmtId="0" fontId="14" fillId="2" borderId="15" xfId="8" applyFont="1" applyFill="1" applyBorder="1" applyAlignment="1">
      <alignment horizontal="right"/>
    </xf>
    <xf numFmtId="9" fontId="14" fillId="2" borderId="45" xfId="8" applyNumberFormat="1" applyFont="1" applyFill="1" applyBorder="1" applyProtection="1">
      <protection locked="0"/>
    </xf>
    <xf numFmtId="0" fontId="14" fillId="2" borderId="34" xfId="8" applyFont="1" applyFill="1" applyBorder="1" applyProtection="1">
      <protection locked="0"/>
    </xf>
    <xf numFmtId="0" fontId="14" fillId="0" borderId="0" xfId="8" applyFont="1" applyProtection="1">
      <protection locked="0"/>
    </xf>
    <xf numFmtId="1" fontId="14" fillId="0" borderId="0" xfId="8" applyNumberFormat="1" applyFont="1" applyAlignment="1" applyProtection="1">
      <alignment horizontal="center"/>
      <protection locked="0"/>
    </xf>
    <xf numFmtId="1" fontId="14" fillId="0" borderId="0" xfId="8" applyNumberFormat="1" applyFont="1" applyProtection="1">
      <protection locked="0"/>
    </xf>
    <xf numFmtId="0" fontId="15" fillId="3" borderId="48" xfId="8" applyFont="1" applyFill="1" applyBorder="1" applyAlignment="1">
      <alignment horizontal="right"/>
    </xf>
    <xf numFmtId="0" fontId="15" fillId="3" borderId="27" xfId="8" applyFont="1" applyFill="1" applyBorder="1" applyAlignment="1">
      <alignment horizontal="right"/>
    </xf>
    <xf numFmtId="0" fontId="14" fillId="3" borderId="27" xfId="8" applyFont="1" applyFill="1" applyBorder="1" applyProtection="1">
      <protection locked="0"/>
    </xf>
    <xf numFmtId="3" fontId="14" fillId="0" borderId="0" xfId="8" applyNumberFormat="1" applyFont="1"/>
    <xf numFmtId="0" fontId="14" fillId="0" borderId="0" xfId="8" applyFont="1" applyAlignment="1" applyProtection="1">
      <alignment horizontal="center"/>
      <protection locked="0"/>
    </xf>
    <xf numFmtId="3" fontId="1" fillId="0" borderId="0" xfId="10" applyNumberFormat="1" applyFont="1"/>
    <xf numFmtId="0" fontId="24" fillId="0" borderId="6" xfId="17" applyFont="1" applyBorder="1" applyAlignment="1" applyProtection="1">
      <alignment horizontal="left"/>
      <protection locked="0"/>
    </xf>
    <xf numFmtId="3" fontId="14" fillId="0" borderId="7" xfId="8" applyNumberFormat="1" applyFont="1" applyBorder="1" applyProtection="1">
      <protection locked="0"/>
    </xf>
    <xf numFmtId="0" fontId="24" fillId="0" borderId="6" xfId="17" applyFont="1" applyBorder="1" applyAlignment="1" applyProtection="1">
      <alignment horizontal="left" wrapText="1"/>
      <protection locked="0"/>
    </xf>
    <xf numFmtId="0" fontId="27" fillId="0" borderId="6" xfId="8" applyFont="1" applyBorder="1" applyAlignment="1" applyProtection="1">
      <alignment horizontal="left" vertical="center"/>
      <protection locked="0"/>
    </xf>
    <xf numFmtId="0" fontId="14" fillId="0" borderId="33" xfId="8" applyFont="1" applyBorder="1" applyAlignment="1" applyProtection="1">
      <alignment horizontal="center"/>
      <protection locked="0"/>
    </xf>
    <xf numFmtId="0" fontId="14" fillId="0" borderId="10" xfId="8" applyFont="1" applyBorder="1" applyAlignment="1" applyProtection="1">
      <alignment horizontal="center"/>
      <protection locked="0"/>
    </xf>
    <xf numFmtId="4" fontId="16" fillId="0" borderId="45" xfId="10" applyNumberFormat="1" applyFont="1" applyBorder="1" applyAlignment="1">
      <alignment horizontal="center" vertical="center" wrapText="1"/>
    </xf>
    <xf numFmtId="4" fontId="16" fillId="0" borderId="16" xfId="10" applyNumberFormat="1" applyFont="1" applyBorder="1" applyAlignment="1">
      <alignment horizontal="center" vertical="center" wrapText="1"/>
    </xf>
    <xf numFmtId="0" fontId="16" fillId="0" borderId="5" xfId="10" applyFont="1" applyBorder="1" applyAlignment="1">
      <alignment vertical="center" wrapText="1"/>
    </xf>
    <xf numFmtId="4" fontId="16" fillId="0" borderId="53" xfId="10" applyNumberFormat="1" applyFont="1" applyBorder="1" applyAlignment="1">
      <alignment horizontal="center" vertical="center" wrapText="1"/>
    </xf>
    <xf numFmtId="4" fontId="19" fillId="0" borderId="42" xfId="8" applyNumberFormat="1" applyFont="1" applyBorder="1"/>
    <xf numFmtId="10" fontId="2" fillId="0" borderId="13" xfId="18" applyNumberFormat="1" applyFont="1" applyBorder="1"/>
    <xf numFmtId="10" fontId="2" fillId="0" borderId="0" xfId="18" applyNumberFormat="1" applyFont="1" applyBorder="1"/>
    <xf numFmtId="0" fontId="28" fillId="0" borderId="6" xfId="17" applyFont="1" applyBorder="1" applyAlignment="1" applyProtection="1">
      <alignment horizontal="left"/>
      <protection locked="0"/>
    </xf>
    <xf numFmtId="0" fontId="1" fillId="0" borderId="11" xfId="8" applyBorder="1" applyAlignment="1" applyProtection="1">
      <alignment horizontal="center"/>
      <protection locked="0"/>
    </xf>
    <xf numFmtId="3" fontId="11" fillId="0" borderId="44" xfId="16" applyNumberFormat="1" applyFont="1" applyFill="1" applyBorder="1" applyAlignment="1" applyProtection="1">
      <alignment horizontal="center" vertical="top" wrapText="1"/>
      <protection locked="0"/>
    </xf>
    <xf numFmtId="0" fontId="1" fillId="0" borderId="2" xfId="8" applyBorder="1" applyAlignment="1" applyProtection="1">
      <alignment horizontal="center"/>
      <protection locked="0"/>
    </xf>
    <xf numFmtId="0" fontId="24" fillId="0" borderId="33" xfId="8" applyFont="1" applyBorder="1" applyAlignment="1" applyProtection="1">
      <alignment horizontal="left"/>
      <protection locked="0"/>
    </xf>
    <xf numFmtId="169" fontId="11" fillId="0" borderId="34" xfId="16" applyNumberFormat="1" applyFont="1" applyFill="1" applyBorder="1" applyAlignment="1" applyProtection="1">
      <alignment horizontal="right" vertical="top" wrapText="1"/>
      <protection locked="0"/>
    </xf>
    <xf numFmtId="0" fontId="14" fillId="0" borderId="34" xfId="8" applyFont="1" applyBorder="1" applyAlignment="1" applyProtection="1">
      <alignment horizontal="center"/>
      <protection locked="0"/>
    </xf>
    <xf numFmtId="3" fontId="11" fillId="0" borderId="34" xfId="16" applyNumberFormat="1" applyFont="1" applyFill="1" applyBorder="1" applyAlignment="1" applyProtection="1">
      <alignment horizontal="center" vertical="top" wrapText="1"/>
      <protection locked="0"/>
    </xf>
    <xf numFmtId="0" fontId="1" fillId="0" borderId="34" xfId="8" applyBorder="1" applyAlignment="1" applyProtection="1">
      <alignment horizontal="center"/>
      <protection locked="0"/>
    </xf>
    <xf numFmtId="0" fontId="0" fillId="0" borderId="45" xfId="16" applyNumberFormat="1" applyFont="1" applyFill="1" applyBorder="1" applyAlignment="1" applyProtection="1">
      <alignment horizontal="center"/>
      <protection locked="0"/>
    </xf>
    <xf numFmtId="0" fontId="1" fillId="0" borderId="15" xfId="8" applyBorder="1" applyAlignment="1" applyProtection="1">
      <alignment horizontal="center"/>
      <protection locked="0"/>
    </xf>
    <xf numFmtId="3" fontId="14" fillId="3" borderId="34" xfId="8" applyNumberFormat="1" applyFont="1" applyFill="1" applyBorder="1" applyProtection="1">
      <protection locked="0"/>
    </xf>
    <xf numFmtId="0" fontId="2" fillId="0" borderId="40" xfId="8" applyFont="1" applyBorder="1"/>
    <xf numFmtId="167" fontId="2" fillId="0" borderId="40" xfId="8" applyNumberFormat="1" applyFont="1" applyBorder="1"/>
    <xf numFmtId="10" fontId="2" fillId="0" borderId="40" xfId="18" applyNumberFormat="1" applyFont="1" applyBorder="1"/>
    <xf numFmtId="10" fontId="2" fillId="0" borderId="13" xfId="8" applyNumberFormat="1" applyFont="1" applyBorder="1"/>
    <xf numFmtId="0" fontId="1" fillId="0" borderId="40" xfId="8" applyBorder="1"/>
    <xf numFmtId="167" fontId="1" fillId="0" borderId="40" xfId="8" applyNumberFormat="1" applyBorder="1"/>
    <xf numFmtId="10" fontId="1" fillId="0" borderId="40" xfId="8" applyNumberFormat="1" applyBorder="1"/>
    <xf numFmtId="167" fontId="1" fillId="0" borderId="0" xfId="8" applyNumberFormat="1" applyProtection="1">
      <protection hidden="1"/>
    </xf>
    <xf numFmtId="10" fontId="1" fillId="0" borderId="0" xfId="8" applyNumberFormat="1" applyProtection="1">
      <protection hidden="1"/>
    </xf>
    <xf numFmtId="0" fontId="29" fillId="0" borderId="0" xfId="10" applyFont="1"/>
    <xf numFmtId="0" fontId="22" fillId="0" borderId="0" xfId="8" applyFont="1" applyAlignment="1">
      <alignment horizontal="center"/>
    </xf>
    <xf numFmtId="0" fontId="24" fillId="0" borderId="15" xfId="8" applyFont="1" applyBorder="1" applyAlignment="1" applyProtection="1">
      <alignment horizontal="left" vertical="center"/>
      <protection locked="0"/>
    </xf>
    <xf numFmtId="0" fontId="27" fillId="0" borderId="15" xfId="8" applyFont="1" applyBorder="1" applyAlignment="1" applyProtection="1">
      <alignment horizontal="left" vertical="center"/>
      <protection locked="0"/>
    </xf>
    <xf numFmtId="0" fontId="15" fillId="0" borderId="19" xfId="8" applyFont="1" applyBorder="1" applyAlignment="1">
      <alignment horizontal="center" wrapText="1"/>
    </xf>
    <xf numFmtId="0" fontId="11" fillId="0" borderId="36" xfId="10" applyFont="1" applyBorder="1" applyAlignment="1">
      <alignment horizontal="right" vertical="center" wrapText="1"/>
    </xf>
    <xf numFmtId="0" fontId="11" fillId="0" borderId="36" xfId="10" applyFont="1" applyBorder="1" applyAlignment="1">
      <alignment vertical="center" wrapText="1"/>
    </xf>
    <xf numFmtId="0" fontId="31" fillId="0" borderId="6" xfId="8" applyFont="1" applyBorder="1" applyAlignment="1" applyProtection="1">
      <alignment horizontal="left" vertical="center"/>
      <protection locked="0"/>
    </xf>
    <xf numFmtId="170" fontId="11" fillId="0" borderId="0" xfId="16" applyNumberFormat="1" applyFont="1" applyFill="1" applyBorder="1" applyAlignment="1" applyProtection="1">
      <alignment horizontal="right" vertical="top" wrapText="1"/>
    </xf>
    <xf numFmtId="170" fontId="11" fillId="0" borderId="50" xfId="16" applyNumberFormat="1" applyFont="1" applyFill="1" applyBorder="1" applyAlignment="1" applyProtection="1">
      <alignment horizontal="right" vertical="top" wrapText="1"/>
    </xf>
    <xf numFmtId="4" fontId="2" fillId="3" borderId="49" xfId="8" applyNumberFormat="1" applyFont="1" applyFill="1" applyBorder="1" applyAlignment="1" applyProtection="1">
      <alignment horizontal="center"/>
      <protection locked="0"/>
    </xf>
    <xf numFmtId="4" fontId="2" fillId="3" borderId="49" xfId="8" applyNumberFormat="1" applyFont="1" applyFill="1" applyBorder="1" applyProtection="1">
      <protection locked="0"/>
    </xf>
    <xf numFmtId="4" fontId="14" fillId="3" borderId="49" xfId="8" applyNumberFormat="1" applyFont="1" applyFill="1" applyBorder="1" applyAlignment="1" applyProtection="1">
      <alignment horizontal="center"/>
      <protection locked="0"/>
    </xf>
    <xf numFmtId="4" fontId="2" fillId="3" borderId="34" xfId="8" applyNumberFormat="1" applyFont="1" applyFill="1" applyBorder="1"/>
    <xf numFmtId="4" fontId="26" fillId="5" borderId="0" xfId="8" applyNumberFormat="1" applyFont="1" applyFill="1" applyAlignment="1" applyProtection="1">
      <alignment horizontal="center"/>
      <protection locked="0"/>
    </xf>
    <xf numFmtId="4" fontId="25" fillId="5" borderId="0" xfId="8" applyNumberFormat="1" applyFont="1" applyFill="1" applyAlignment="1" applyProtection="1">
      <alignment horizontal="center"/>
      <protection locked="0"/>
    </xf>
    <xf numFmtId="4" fontId="26" fillId="5" borderId="0" xfId="8" applyNumberFormat="1" applyFont="1" applyFill="1"/>
    <xf numFmtId="4" fontId="14" fillId="2" borderId="50" xfId="8" applyNumberFormat="1" applyFont="1" applyFill="1" applyBorder="1" applyAlignment="1" applyProtection="1">
      <alignment horizontal="center"/>
      <protection locked="0"/>
    </xf>
    <xf numFmtId="4" fontId="2" fillId="3" borderId="50" xfId="8" applyNumberFormat="1" applyFont="1" applyFill="1" applyBorder="1"/>
    <xf numFmtId="4" fontId="2" fillId="3" borderId="50" xfId="8" applyNumberFormat="1" applyFont="1" applyFill="1" applyBorder="1" applyAlignment="1" applyProtection="1">
      <alignment horizontal="center"/>
      <protection locked="0"/>
    </xf>
    <xf numFmtId="4" fontId="14" fillId="3" borderId="27" xfId="8" applyNumberFormat="1" applyFont="1" applyFill="1" applyBorder="1" applyAlignment="1" applyProtection="1">
      <alignment horizontal="center"/>
      <protection locked="0"/>
    </xf>
    <xf numFmtId="4" fontId="14" fillId="3" borderId="27" xfId="8" applyNumberFormat="1" applyFont="1" applyFill="1" applyBorder="1" applyProtection="1">
      <protection locked="0"/>
    </xf>
    <xf numFmtId="4" fontId="32" fillId="0" borderId="34" xfId="10" applyNumberFormat="1" applyFont="1" applyBorder="1" applyAlignment="1">
      <alignment vertical="center" wrapText="1"/>
    </xf>
    <xf numFmtId="0" fontId="2" fillId="0" borderId="0" xfId="10" applyFont="1" applyAlignment="1">
      <alignment horizontal="left"/>
    </xf>
    <xf numFmtId="0" fontId="32" fillId="0" borderId="0" xfId="10" applyFont="1"/>
    <xf numFmtId="0" fontId="32" fillId="0" borderId="34" xfId="10" applyFont="1" applyBorder="1"/>
    <xf numFmtId="167" fontId="11" fillId="0" borderId="0" xfId="10" applyNumberFormat="1" applyFont="1" applyAlignment="1">
      <alignment horizontal="right" vertical="center" wrapText="1"/>
    </xf>
    <xf numFmtId="167" fontId="11" fillId="0" borderId="0" xfId="10" applyNumberFormat="1" applyFont="1" applyAlignment="1">
      <alignment vertical="center" wrapText="1"/>
    </xf>
    <xf numFmtId="4" fontId="20" fillId="0" borderId="41" xfId="8" applyNumberFormat="1" applyFont="1" applyBorder="1"/>
    <xf numFmtId="4" fontId="20" fillId="0" borderId="36" xfId="8" applyNumberFormat="1" applyFont="1" applyBorder="1"/>
    <xf numFmtId="4" fontId="19" fillId="0" borderId="44" xfId="8" applyNumberFormat="1" applyFont="1" applyBorder="1"/>
    <xf numFmtId="0" fontId="11" fillId="0" borderId="41" xfId="10" applyFont="1" applyBorder="1" applyAlignment="1">
      <alignment vertical="center" wrapText="1"/>
    </xf>
    <xf numFmtId="4" fontId="2" fillId="2" borderId="19" xfId="8" applyNumberFormat="1" applyFont="1" applyFill="1" applyBorder="1" applyAlignment="1">
      <alignment horizontal="center" wrapText="1"/>
    </xf>
    <xf numFmtId="4" fontId="2" fillId="2" borderId="20" xfId="8" applyNumberFormat="1" applyFont="1" applyFill="1" applyBorder="1" applyAlignment="1">
      <alignment horizontal="center" wrapText="1"/>
    </xf>
    <xf numFmtId="0" fontId="2" fillId="2" borderId="18" xfId="8" applyFont="1" applyFill="1" applyBorder="1" applyAlignment="1">
      <alignment horizontal="center" wrapText="1"/>
    </xf>
    <xf numFmtId="0" fontId="2" fillId="2" borderId="19" xfId="8" applyFont="1" applyFill="1" applyBorder="1" applyAlignment="1">
      <alignment horizontal="center" wrapText="1"/>
    </xf>
    <xf numFmtId="170" fontId="11" fillId="5" borderId="16" xfId="16" applyNumberFormat="1" applyFont="1" applyFill="1" applyBorder="1" applyAlignment="1" applyProtection="1">
      <alignment horizontal="right" vertical="top" wrapText="1"/>
    </xf>
    <xf numFmtId="170" fontId="11" fillId="5" borderId="17" xfId="16" applyNumberFormat="1" applyFont="1" applyFill="1" applyBorder="1" applyAlignment="1" applyProtection="1">
      <alignment horizontal="right" vertical="top" wrapText="1"/>
    </xf>
    <xf numFmtId="170" fontId="11" fillId="5" borderId="15" xfId="16" applyNumberFormat="1" applyFont="1" applyFill="1" applyBorder="1" applyAlignment="1" applyProtection="1">
      <alignment horizontal="right" vertical="top" wrapText="1"/>
    </xf>
    <xf numFmtId="170" fontId="11" fillId="5" borderId="6" xfId="16" applyNumberFormat="1" applyFont="1" applyFill="1" applyBorder="1" applyAlignment="1" applyProtection="1">
      <alignment horizontal="right" vertical="top" wrapText="1"/>
    </xf>
    <xf numFmtId="170" fontId="11" fillId="5" borderId="1" xfId="16" applyNumberFormat="1" applyFont="1" applyFill="1" applyBorder="1" applyAlignment="1" applyProtection="1">
      <alignment horizontal="right" vertical="top" wrapText="1"/>
    </xf>
    <xf numFmtId="170" fontId="11" fillId="5" borderId="7" xfId="16" applyNumberFormat="1" applyFont="1" applyFill="1" applyBorder="1" applyAlignment="1" applyProtection="1">
      <alignment horizontal="right" vertical="top" wrapText="1"/>
    </xf>
    <xf numFmtId="170" fontId="11" fillId="5" borderId="38" xfId="16" applyNumberFormat="1" applyFont="1" applyFill="1" applyBorder="1" applyAlignment="1" applyProtection="1">
      <alignment horizontal="right" vertical="top" wrapText="1"/>
    </xf>
    <xf numFmtId="170" fontId="11" fillId="5" borderId="12" xfId="16" applyNumberFormat="1" applyFont="1" applyFill="1" applyBorder="1" applyAlignment="1" applyProtection="1">
      <alignment horizontal="right" vertical="top" wrapText="1"/>
    </xf>
    <xf numFmtId="170" fontId="11" fillId="5" borderId="13" xfId="16" applyNumberFormat="1" applyFont="1" applyFill="1" applyBorder="1" applyAlignment="1" applyProtection="1">
      <alignment horizontal="right" vertical="top" wrapText="1"/>
    </xf>
    <xf numFmtId="170" fontId="11" fillId="5" borderId="9" xfId="16" applyNumberFormat="1" applyFont="1" applyFill="1" applyBorder="1" applyAlignment="1" applyProtection="1">
      <alignment horizontal="right" vertical="top" wrapText="1"/>
    </xf>
    <xf numFmtId="170" fontId="11" fillId="5" borderId="10" xfId="16" applyNumberFormat="1" applyFont="1" applyFill="1" applyBorder="1" applyAlignment="1" applyProtection="1">
      <alignment horizontal="right" vertical="top" wrapText="1"/>
    </xf>
    <xf numFmtId="170" fontId="11" fillId="5" borderId="8" xfId="16" applyNumberFormat="1" applyFont="1" applyFill="1" applyBorder="1" applyAlignment="1" applyProtection="1">
      <alignment horizontal="right" vertical="top" wrapText="1"/>
    </xf>
    <xf numFmtId="4" fontId="2" fillId="3" borderId="49" xfId="8" applyNumberFormat="1" applyFont="1" applyFill="1" applyBorder="1"/>
    <xf numFmtId="4" fontId="2" fillId="3" borderId="51" xfId="8" applyNumberFormat="1" applyFont="1" applyFill="1" applyBorder="1"/>
    <xf numFmtId="4" fontId="25" fillId="5" borderId="25" xfId="8" applyNumberFormat="1" applyFont="1" applyFill="1" applyBorder="1"/>
    <xf numFmtId="4" fontId="14" fillId="2" borderId="52" xfId="8" applyNumberFormat="1" applyFont="1" applyFill="1" applyBorder="1"/>
    <xf numFmtId="4" fontId="2" fillId="3" borderId="52" xfId="8" applyNumberFormat="1" applyFont="1" applyFill="1" applyBorder="1"/>
    <xf numFmtId="4" fontId="14" fillId="3" borderId="27" xfId="8" applyNumberFormat="1" applyFont="1" applyFill="1" applyBorder="1"/>
    <xf numFmtId="4" fontId="14" fillId="3" borderId="28" xfId="8" applyNumberFormat="1" applyFont="1" applyFill="1" applyBorder="1"/>
    <xf numFmtId="0" fontId="31" fillId="0" borderId="11" xfId="8" applyFont="1" applyBorder="1" applyAlignment="1" applyProtection="1">
      <alignment horizontal="left"/>
      <protection locked="0"/>
    </xf>
    <xf numFmtId="0" fontId="19" fillId="0" borderId="0" xfId="8" applyFont="1"/>
    <xf numFmtId="10" fontId="1" fillId="0" borderId="0" xfId="10" applyNumberFormat="1" applyFont="1"/>
    <xf numFmtId="3" fontId="1" fillId="0" borderId="0" xfId="10" applyNumberFormat="1" applyFont="1" applyAlignment="1">
      <alignment horizontal="right"/>
    </xf>
    <xf numFmtId="3" fontId="29" fillId="0" borderId="0" xfId="10" applyNumberFormat="1" applyFont="1"/>
    <xf numFmtId="2" fontId="29" fillId="0" borderId="0" xfId="10" applyNumberFormat="1" applyFont="1"/>
    <xf numFmtId="0" fontId="29" fillId="0" borderId="0" xfId="10" applyFont="1" applyAlignment="1">
      <alignment vertical="center" wrapText="1"/>
    </xf>
    <xf numFmtId="0" fontId="19" fillId="0" borderId="0" xfId="10" applyFont="1"/>
    <xf numFmtId="0" fontId="16" fillId="3" borderId="15" xfId="10" applyFont="1" applyFill="1" applyBorder="1" applyAlignment="1">
      <alignment horizontal="left" vertical="center" wrapText="1"/>
    </xf>
    <xf numFmtId="0" fontId="16" fillId="3" borderId="16" xfId="10" applyFont="1" applyFill="1" applyBorder="1" applyAlignment="1">
      <alignment horizontal="left" vertical="center" wrapText="1"/>
    </xf>
    <xf numFmtId="0" fontId="16" fillId="3" borderId="18" xfId="10" applyFont="1" applyFill="1" applyBorder="1" applyAlignment="1">
      <alignment horizontal="left" vertical="center" wrapText="1"/>
    </xf>
    <xf numFmtId="0" fontId="16" fillId="3" borderId="19" xfId="10" applyFont="1" applyFill="1" applyBorder="1" applyAlignment="1">
      <alignment horizontal="left" vertical="center" wrapText="1"/>
    </xf>
    <xf numFmtId="0" fontId="16" fillId="3" borderId="8" xfId="10" applyFont="1" applyFill="1" applyBorder="1" applyAlignment="1">
      <alignment horizontal="left" vertical="center" wrapText="1"/>
    </xf>
    <xf numFmtId="0" fontId="16" fillId="3" borderId="9" xfId="10" applyFont="1" applyFill="1" applyBorder="1" applyAlignment="1">
      <alignment horizontal="left" vertical="center" wrapText="1"/>
    </xf>
    <xf numFmtId="0" fontId="19" fillId="0" borderId="0" xfId="10" applyFont="1" applyAlignment="1">
      <alignment horizontal="left"/>
    </xf>
    <xf numFmtId="0" fontId="16" fillId="3" borderId="11" xfId="10" applyFont="1" applyFill="1" applyBorder="1" applyAlignment="1">
      <alignment horizontal="left" vertical="center" wrapText="1"/>
    </xf>
    <xf numFmtId="0" fontId="16" fillId="3" borderId="3" xfId="10" applyFont="1" applyFill="1" applyBorder="1" applyAlignment="1">
      <alignment horizontal="left" vertical="center" wrapText="1"/>
    </xf>
    <xf numFmtId="0" fontId="16" fillId="3" borderId="6" xfId="10" applyFont="1" applyFill="1" applyBorder="1" applyAlignment="1">
      <alignment horizontal="left" vertical="center" wrapText="1"/>
    </xf>
    <xf numFmtId="0" fontId="16" fillId="3" borderId="1" xfId="10" applyFont="1" applyFill="1" applyBorder="1" applyAlignment="1">
      <alignment horizontal="left" vertical="center" wrapText="1"/>
    </xf>
    <xf numFmtId="0" fontId="2" fillId="0" borderId="0" xfId="10" applyFont="1" applyAlignment="1">
      <alignment horizontal="center" vertical="center"/>
    </xf>
    <xf numFmtId="0" fontId="18" fillId="2" borderId="21" xfId="8" applyFont="1" applyFill="1" applyBorder="1" applyAlignment="1">
      <alignment horizontal="left" vertical="center"/>
    </xf>
    <xf numFmtId="0" fontId="18" fillId="2" borderId="33" xfId="8" applyFont="1" applyFill="1" applyBorder="1" applyAlignment="1">
      <alignment horizontal="left" vertical="center"/>
    </xf>
    <xf numFmtId="0" fontId="18" fillId="2" borderId="22" xfId="8" applyFont="1" applyFill="1" applyBorder="1" applyAlignment="1">
      <alignment horizontal="left" vertical="center"/>
    </xf>
    <xf numFmtId="0" fontId="18" fillId="2" borderId="34" xfId="8" applyFont="1" applyFill="1" applyBorder="1" applyAlignment="1">
      <alignment horizontal="left" vertical="center"/>
    </xf>
    <xf numFmtId="0" fontId="22" fillId="0" borderId="0" xfId="8" applyFont="1" applyAlignment="1">
      <alignment horizontal="center"/>
    </xf>
    <xf numFmtId="0" fontId="22" fillId="0" borderId="0" xfId="8" applyFont="1" applyAlignment="1">
      <alignment horizontal="left"/>
    </xf>
    <xf numFmtId="4" fontId="16" fillId="3" borderId="7" xfId="10" applyNumberFormat="1" applyFont="1" applyFill="1" applyBorder="1" applyAlignment="1">
      <alignment vertical="center" wrapText="1"/>
    </xf>
    <xf numFmtId="4" fontId="16" fillId="2" borderId="7" xfId="10" applyNumberFormat="1" applyFont="1" applyFill="1" applyBorder="1" applyAlignment="1">
      <alignment vertical="center" wrapText="1"/>
    </xf>
    <xf numFmtId="4" fontId="11" fillId="0" borderId="7" xfId="10" applyNumberFormat="1" applyFont="1" applyBorder="1" applyAlignment="1">
      <alignment vertical="center" wrapText="1"/>
    </xf>
    <xf numFmtId="4" fontId="29" fillId="0" borderId="7" xfId="10" applyNumberFormat="1" applyFont="1" applyBorder="1" applyAlignment="1">
      <alignment vertical="center" wrapText="1"/>
    </xf>
    <xf numFmtId="4" fontId="16" fillId="0" borderId="7" xfId="10" applyNumberFormat="1" applyFont="1" applyBorder="1" applyAlignment="1">
      <alignment vertical="center" wrapText="1"/>
    </xf>
    <xf numFmtId="4" fontId="23" fillId="0" borderId="7" xfId="10" applyNumberFormat="1" applyFont="1" applyBorder="1" applyAlignment="1">
      <alignment vertical="center" wrapText="1"/>
    </xf>
    <xf numFmtId="4" fontId="23" fillId="6" borderId="7" xfId="10" applyNumberFormat="1" applyFont="1" applyFill="1" applyBorder="1" applyAlignment="1">
      <alignment vertical="center" wrapText="1"/>
    </xf>
    <xf numFmtId="4" fontId="29" fillId="7" borderId="7" xfId="10" applyNumberFormat="1" applyFont="1" applyFill="1" applyBorder="1" applyAlignment="1">
      <alignment vertical="center" wrapText="1"/>
    </xf>
    <xf numFmtId="4" fontId="11" fillId="7" borderId="7" xfId="10" applyNumberFormat="1" applyFont="1" applyFill="1" applyBorder="1" applyAlignment="1">
      <alignment vertical="center" wrapText="1"/>
    </xf>
    <xf numFmtId="4" fontId="29" fillId="0" borderId="14" xfId="10" applyNumberFormat="1" applyFont="1" applyBorder="1" applyAlignment="1">
      <alignment vertical="center" wrapText="1"/>
    </xf>
    <xf numFmtId="4" fontId="16" fillId="3" borderId="20" xfId="10" applyNumberFormat="1" applyFont="1" applyFill="1" applyBorder="1" applyAlignment="1">
      <alignment vertical="center" wrapText="1"/>
    </xf>
    <xf numFmtId="4" fontId="16" fillId="3" borderId="44" xfId="10" applyNumberFormat="1" applyFont="1" applyFill="1" applyBorder="1" applyAlignment="1">
      <alignment vertical="center" wrapText="1"/>
    </xf>
    <xf numFmtId="4" fontId="23" fillId="2" borderId="2" xfId="10" applyNumberFormat="1" applyFont="1" applyFill="1" applyBorder="1" applyAlignment="1">
      <alignment vertical="center" wrapText="1"/>
    </xf>
    <xf numFmtId="4" fontId="16" fillId="3" borderId="2" xfId="10" applyNumberFormat="1" applyFont="1" applyFill="1" applyBorder="1" applyAlignment="1">
      <alignment vertical="center" wrapText="1"/>
    </xf>
    <xf numFmtId="4" fontId="16" fillId="2" borderId="41" xfId="10" applyNumberFormat="1" applyFont="1" applyFill="1" applyBorder="1" applyAlignment="1">
      <alignment vertical="center" wrapText="1"/>
    </xf>
    <xf numFmtId="4" fontId="16" fillId="3" borderId="54" xfId="10" applyNumberFormat="1" applyFont="1" applyFill="1" applyBorder="1" applyAlignment="1">
      <alignment vertical="center" wrapText="1"/>
    </xf>
    <xf numFmtId="4" fontId="16" fillId="0" borderId="41" xfId="10" applyNumberFormat="1" applyFont="1" applyBorder="1" applyAlignment="1">
      <alignment vertical="center" wrapText="1"/>
    </xf>
    <xf numFmtId="4" fontId="16" fillId="2" borderId="2" xfId="10" applyNumberFormat="1" applyFont="1" applyFill="1" applyBorder="1" applyAlignment="1">
      <alignment vertical="center" wrapText="1"/>
    </xf>
    <xf numFmtId="4" fontId="16" fillId="3" borderId="55" xfId="10" applyNumberFormat="1" applyFont="1" applyFill="1" applyBorder="1" applyAlignment="1">
      <alignment vertical="center" wrapText="1"/>
    </xf>
    <xf numFmtId="4" fontId="14" fillId="5" borderId="17" xfId="8" applyNumberFormat="1" applyFont="1" applyFill="1" applyBorder="1"/>
    <xf numFmtId="4" fontId="25" fillId="5" borderId="0" xfId="8" applyNumberFormat="1" applyFont="1" applyFill="1" applyAlignment="1" applyProtection="1">
      <alignment horizontal="right"/>
      <protection locked="0"/>
    </xf>
    <xf numFmtId="4" fontId="25" fillId="5" borderId="34" xfId="8" applyNumberFormat="1" applyFont="1" applyFill="1" applyBorder="1" applyAlignment="1" applyProtection="1">
      <alignment horizontal="right"/>
      <protection locked="0"/>
    </xf>
    <xf numFmtId="4" fontId="15" fillId="2" borderId="50" xfId="8" applyNumberFormat="1" applyFont="1" applyFill="1" applyBorder="1"/>
    <xf numFmtId="4" fontId="30" fillId="2" borderId="50" xfId="8" applyNumberFormat="1" applyFont="1" applyFill="1" applyBorder="1"/>
    <xf numFmtId="4" fontId="2" fillId="3" borderId="27" xfId="8" applyNumberFormat="1" applyFont="1" applyFill="1" applyBorder="1"/>
    <xf numFmtId="4" fontId="2" fillId="2" borderId="38" xfId="8" applyNumberFormat="1" applyFont="1" applyFill="1" applyBorder="1"/>
    <xf numFmtId="4" fontId="2" fillId="3" borderId="28" xfId="8" applyNumberFormat="1" applyFont="1" applyFill="1" applyBorder="1"/>
  </cellXfs>
  <cellStyles count="23">
    <cellStyle name="Comma 2" xfId="4" xr:uid="{6440ACF4-7DDF-45E9-AC89-3D02DE0DA8B7}"/>
    <cellStyle name="Comma 3" xfId="12" xr:uid="{EC929FB0-958B-4C7A-AB9B-1F0FF6451F83}"/>
    <cellStyle name="Comma 3 2" xfId="21" xr:uid="{F202D406-3F9A-4CB0-A7EF-326774E5AF5D}"/>
    <cellStyle name="Comma 4" xfId="14" xr:uid="{8DD72D03-14F4-480B-BCE6-F1986BC3C591}"/>
    <cellStyle name="Currency 2" xfId="16" xr:uid="{73797634-EF55-40E3-BD56-26B74DBE57C3}"/>
    <cellStyle name="Currency 2 2" xfId="22" xr:uid="{9E2DDFC2-B7BC-4972-92BA-183A2CC2413C}"/>
    <cellStyle name="Normaallaad 2" xfId="1" xr:uid="{00000000-0005-0000-0000-000001000000}"/>
    <cellStyle name="Normaallaad 3" xfId="13" xr:uid="{461DE180-CBBE-4A6A-A1CF-FDB1F8B3CF98}"/>
    <cellStyle name="Normaallaad 4 2" xfId="11" xr:uid="{47851956-5CBA-41FA-9BFD-4F766791FE62}"/>
    <cellStyle name="Normaallaad 67" xfId="2" xr:uid="{6A7CF9AE-CF13-409B-B5C8-86D4BB95CB47}"/>
    <cellStyle name="Normal" xfId="0" builtinId="0"/>
    <cellStyle name="Normal 2" xfId="3" xr:uid="{6D7C0F9F-0260-418C-9B31-7074D4C862C9}"/>
    <cellStyle name="Normal 2 2" xfId="8" xr:uid="{1CBC2FC3-F192-4384-BD05-02128BBBD221}"/>
    <cellStyle name="Normal 2 3" xfId="9" xr:uid="{574452CB-1535-4554-BBFF-3B79832160FE}"/>
    <cellStyle name="Normal 2 4" xfId="17" xr:uid="{5C3644C1-056F-41A8-A9B5-1F2958944C37}"/>
    <cellStyle name="Normal 3" xfId="6" xr:uid="{89881D02-9454-4637-91AB-BF96F3C88D4E}"/>
    <cellStyle name="Normal 3 2" xfId="19" xr:uid="{934EC9DC-81D1-45E5-8B98-07239A414B38}"/>
    <cellStyle name="Normal 4" xfId="7" xr:uid="{47827E61-B4AF-4CFD-A1C3-6A5066DBCBB0}"/>
    <cellStyle name="Normal 4 2" xfId="20" xr:uid="{2C051CBC-5C06-40B7-8525-CC518B10C567}"/>
    <cellStyle name="Normal 5" xfId="10" xr:uid="{269E5A38-94B0-4197-A1C9-D79ECE2B70E2}"/>
    <cellStyle name="Percent" xfId="18" builtinId="5"/>
    <cellStyle name="Percent 2" xfId="5" xr:uid="{92937902-7905-43C5-B644-ED508DB6B230}"/>
    <cellStyle name="Percent 2 2" xfId="15" xr:uid="{4C30A823-B853-48E4-90EB-6072059BA3E2}"/>
  </cellStyles>
  <dxfs count="4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1" defaultTableStyle="TableStyleMedium9" defaultPivotStyle="PivotStyleLight16">
    <tableStyle name="Invisible" pivot="0" table="0" count="0" xr9:uid="{DC37E285-7CAC-4CF9-B097-1C4B6AA15DEC}"/>
  </tableStyles>
  <colors>
    <mruColors>
      <color rgb="FF33CC33"/>
      <color rgb="FFFF0066"/>
      <color rgb="FF9933FF"/>
      <color rgb="FFCC00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eterma/Documents/900382_Ryytelkonnahoone/Hoone%20eelarve/.900382_R&#252;&#252;telkonnahoone_eelarve_prognoos%2007.11.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L&#245;ppraportid/Tegemisel/900490_Memoriaal/900490A_AET.3.10.v01%20Projekti%20l&#245;pprapor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VO\Riigi%20eelarve\Kinnisvarainvesteeringud\Investeeringute%20liigendamine\T&#246;&#246;protsessi%20failid\RE%20Investeeringute%20liigendus%20v9%2006%2006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eterS/Downloads/900276_Kaunite_kunstide_kool-Parnu_mnt_59_eelarve-prognoos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_Arendusdivisjon/01_Arenduse_projektid/01_Projektid_Pohja-Eesti/EMTA_Stat%20yyrihange/Hindamine/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6_Finantsosakond\12_Projektianal&#252;&#252;s\Projektid\Peeter\PNK\11%20kuud%202018\Investeeringute%20eelarve%20-%20november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Kindlad%20investeeringud/Riia15%2013.08.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uuendatud prognoos"/>
      <sheetName val="koond"/>
    </sheetNames>
    <sheetDataSet>
      <sheetData sheetId="0">
        <row r="8">
          <cell r="F8">
            <v>3427.7</v>
          </cell>
        </row>
        <row r="9">
          <cell r="F9">
            <v>5152</v>
          </cell>
        </row>
      </sheetData>
      <sheetData sheetId="1"/>
      <sheetData sheetId="2"/>
      <sheetData sheetId="3">
        <row r="24">
          <cell r="B24" t="str">
            <v>2.2. Kinnisvara omandamise ja väärtustamise kulud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end"/>
      <sheetName val="Tabel täitmiseks"/>
    </sheetNames>
    <sheetDataSet>
      <sheetData sheetId="0">
        <row r="34">
          <cell r="F34" t="str">
            <v>-</v>
          </cell>
        </row>
        <row r="35">
          <cell r="F35" t="str">
            <v>10 Arvestuslikud vahendid</v>
          </cell>
        </row>
        <row r="36">
          <cell r="F36" t="str">
            <v>20 Kindlaksmääratud vahendid</v>
          </cell>
        </row>
        <row r="37">
          <cell r="F37" t="str">
            <v>21 Kindlaksmääratud - limiidid vp. SAPi</v>
          </cell>
        </row>
        <row r="38">
          <cell r="F38" t="str">
            <v>30 Ülekantavad vahendid</v>
          </cell>
        </row>
        <row r="39">
          <cell r="F39" t="str">
            <v>31 Välistoetuste riiklik kaasfinantseering</v>
          </cell>
        </row>
        <row r="40">
          <cell r="F40" t="str">
            <v>32 Välistoetuste riiklik kaasfinantseering - limiidid vp. SAPi</v>
          </cell>
        </row>
        <row r="41">
          <cell r="F41" t="str">
            <v>40 Tulud ja tuludest sõltuvad kulud</v>
          </cell>
        </row>
        <row r="42">
          <cell r="F42" t="str">
            <v>41 Vahendatud tulud ja sõltuvad kulud - limiidid vp. SAPi</v>
          </cell>
        </row>
        <row r="43">
          <cell r="F43" t="str">
            <v>42 Toetused riigilt ja riigiasutustelt, mitte välistoetus</v>
          </cell>
        </row>
        <row r="44">
          <cell r="F44" t="str">
            <v>43 Muud tulud ja tuludest sõltuvad kulud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</sheetNames>
    <sheetDataSet>
      <sheetData sheetId="0">
        <row r="4">
          <cell r="F4" t="str">
            <v>Kaunite kunstide kool, Pärnu mnt 59</v>
          </cell>
        </row>
      </sheetData>
      <sheetData sheetId="1">
        <row r="121">
          <cell r="I121">
            <v>181603</v>
          </cell>
          <cell r="J121">
            <v>490.74</v>
          </cell>
          <cell r="K121">
            <v>106.49</v>
          </cell>
          <cell r="L121">
            <v>107.5</v>
          </cell>
          <cell r="M121">
            <v>1283.02</v>
          </cell>
          <cell r="N121">
            <v>895.3900000000001</v>
          </cell>
          <cell r="O121">
            <v>943.8900000000001</v>
          </cell>
          <cell r="P121">
            <v>475.41</v>
          </cell>
          <cell r="Q121">
            <v>710.84</v>
          </cell>
          <cell r="R121">
            <v>783.1400000000001</v>
          </cell>
          <cell r="S121">
            <v>769.95</v>
          </cell>
          <cell r="T121">
            <v>2031.2099999999998</v>
          </cell>
          <cell r="U121">
            <v>145847.10999999999</v>
          </cell>
          <cell r="V121">
            <v>1905.42</v>
          </cell>
          <cell r="W121">
            <v>2204.4900000000002</v>
          </cell>
          <cell r="X121">
            <v>1056.17</v>
          </cell>
          <cell r="Y121">
            <v>86489.600000000006</v>
          </cell>
          <cell r="Z121">
            <v>42316.06</v>
          </cell>
          <cell r="AA121">
            <v>1643.5500000000002</v>
          </cell>
          <cell r="AB121">
            <v>1039.08</v>
          </cell>
          <cell r="AC121">
            <v>145229.60999999999</v>
          </cell>
          <cell r="AD121">
            <v>1570.74</v>
          </cell>
          <cell r="AE121">
            <v>50026.85</v>
          </cell>
          <cell r="AF121">
            <v>3435.45</v>
          </cell>
          <cell r="AG121">
            <v>2056.85</v>
          </cell>
          <cell r="AH121">
            <v>60116.509999999995</v>
          </cell>
          <cell r="AI121">
            <v>64365.26999999999</v>
          </cell>
          <cell r="AJ121">
            <v>71264.09</v>
          </cell>
          <cell r="AK121">
            <v>165557.73000000001</v>
          </cell>
          <cell r="AL121">
            <v>75600</v>
          </cell>
          <cell r="AM121">
            <v>67290</v>
          </cell>
          <cell r="AN121">
            <v>226200</v>
          </cell>
          <cell r="AO121">
            <v>125850</v>
          </cell>
          <cell r="AP121">
            <v>142600</v>
          </cell>
          <cell r="AQ121">
            <v>142600</v>
          </cell>
          <cell r="AR121">
            <v>115600</v>
          </cell>
          <cell r="AS121">
            <v>174950</v>
          </cell>
          <cell r="AT121">
            <v>82600</v>
          </cell>
          <cell r="AU121">
            <v>82600</v>
          </cell>
          <cell r="AV121">
            <v>82600</v>
          </cell>
          <cell r="AW121">
            <v>86600</v>
          </cell>
          <cell r="AX121">
            <v>82600</v>
          </cell>
          <cell r="AY121">
            <v>291000</v>
          </cell>
          <cell r="AZ121">
            <v>149100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73250</v>
          </cell>
          <cell r="BG121">
            <v>73250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noos900276uus"/>
      <sheetName val="prognoos900521A"/>
      <sheetName val="prognoos900524"/>
      <sheetName val="prog900523"/>
      <sheetName val="prog900522A"/>
      <sheetName val="prognoos900522"/>
      <sheetName val="pro900490"/>
      <sheetName val="pro900353"/>
      <sheetName val="prognoos900535"/>
      <sheetName val="prognoos900523"/>
      <sheetName val="prognoos900353"/>
      <sheetName val="pro900437"/>
      <sheetName val="prognoos900495"/>
      <sheetName val="prognoos900276"/>
      <sheetName val="prognoosPärnu_ÜH_Prognoos"/>
      <sheetName val="prognoosERM_TKM_fondiriiulid"/>
      <sheetName val="prognoos900490"/>
      <sheetName val="prog900485"/>
      <sheetName val="prog900404"/>
      <sheetName val="prognoos900475"/>
      <sheetName val="prognoos900476"/>
      <sheetName val="prognoos900506"/>
      <sheetName val="prognoos900481"/>
      <sheetName val="900481"/>
      <sheetName val="proERM_riiulid"/>
      <sheetName val="prognoos900382"/>
      <sheetName val="900382"/>
      <sheetName val="prognoos900337mai"/>
      <sheetName val="prognoos900337s"/>
      <sheetName val="900337"/>
      <sheetName val="prognoos900483"/>
      <sheetName val="prognoos900204"/>
      <sheetName val="900204"/>
      <sheetName val="prognoosSA1_900037"/>
      <sheetName val="prognoos900283"/>
      <sheetName val="prog900524A"/>
      <sheetName val="Investeeringud 26.aprill 20_alg"/>
      <sheetName val="pro900524A"/>
      <sheetName val="progVeski32"/>
      <sheetName val="prog900437"/>
      <sheetName val="prog900457"/>
      <sheetName val="prog900512"/>
      <sheetName val="prog900529"/>
      <sheetName val="loplik900476"/>
      <sheetName val="eelarve_r12_900545"/>
      <sheetName val="Investeeringud_22052018"/>
      <sheetName val="eelarve900517A"/>
      <sheetName val="progn900550"/>
      <sheetName val="progn900543"/>
      <sheetName val="progn900547"/>
      <sheetName val="progn900546"/>
      <sheetName val="prog382uus"/>
      <sheetName val="prog_akad2_eelarve"/>
      <sheetName val="Investeeringud 26.aprill 2018"/>
      <sheetName val="Võrdlus_väärtus"/>
      <sheetName val="Ülevaade nõukogule"/>
      <sheetName val="NKinvest2018"/>
      <sheetName val="Invest positsioon 09.05.2017"/>
      <sheetName val="Eelarve 2017"/>
      <sheetName val="Eelarve 2018"/>
      <sheetName val="900433"/>
      <sheetName val="900483"/>
      <sheetName val="900485"/>
      <sheetName val="900466"/>
      <sheetName val="900512"/>
      <sheetName val="900437"/>
      <sheetName val="Tegelik"/>
      <sheetName val="900531"/>
      <sheetName val="Väärtustamine 2018"/>
      <sheetName val="900276_B"/>
      <sheetName val="900276A"/>
      <sheetName val="900490A"/>
      <sheetName val="900532"/>
      <sheetName val="900519"/>
      <sheetName val="900476"/>
      <sheetName val="900283"/>
      <sheetName val="900475"/>
      <sheetName val="900353"/>
      <sheetName val="900522"/>
      <sheetName val="900535"/>
      <sheetName val="900524"/>
      <sheetName val="900523"/>
      <sheetName val="900404"/>
      <sheetName val="900457"/>
      <sheetName val="900409"/>
      <sheetName val="900529"/>
      <sheetName val="900480"/>
      <sheetName val="Võrdlus"/>
      <sheetName val="owssr"/>
      <sheetName val="Pr_reg"/>
      <sheetName val="Projektide register"/>
      <sheetName val="Prognoosid"/>
      <sheetName val="Kõik haldus"/>
      <sheetName val="IT investeeringud"/>
      <sheetName val="Pisiparendustööd_päring"/>
      <sheetName val="Riigikaitseobjektid"/>
      <sheetName val="Pisiparendustööd"/>
      <sheetName val="Kulud ja investeeringud"/>
      <sheetName val="Kontrollid"/>
      <sheetName val="InvProjektideLoikes"/>
      <sheetName val="DetailnePäring"/>
      <sheetName val="Reservide jääk"/>
      <sheetName val="Reservi_kasutus"/>
      <sheetName val="Kõik kulud"/>
      <sheetName val="Teenuste tulud"/>
      <sheetName val="ülevõtmisprojektide investeerin"/>
      <sheetName val="Projektide_Valmimised"/>
      <sheetName val="Investeeringute eelarve - nov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">
          <cell r="BE1">
            <v>11</v>
          </cell>
          <cell r="DQ1">
            <v>0.87</v>
          </cell>
        </row>
        <row r="4">
          <cell r="CJ4">
            <v>6.1716340899999986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CF1E-321E-47C5-BC38-DBAAB11C89AC}">
  <sheetPr codeName="Sheet6"/>
  <dimension ref="B1:AJ102"/>
  <sheetViews>
    <sheetView tabSelected="1" showOutlineSymbols="0" showWhiteSpace="0" zoomScale="70" zoomScaleNormal="70" workbookViewId="0">
      <selection activeCell="B2" sqref="B2"/>
    </sheetView>
  </sheetViews>
  <sheetFormatPr defaultColWidth="9.140625" defaultRowHeight="15" outlineLevelCol="1" x14ac:dyDescent="0.25"/>
  <cols>
    <col min="1" max="1" width="3.7109375" style="2" customWidth="1"/>
    <col min="2" max="2" width="7.7109375" style="2" customWidth="1"/>
    <col min="3" max="3" width="71.140625" style="2" customWidth="1"/>
    <col min="4" max="4" width="15.5703125" style="3" customWidth="1"/>
    <col min="5" max="8" width="13.85546875" style="2" customWidth="1"/>
    <col min="9" max="9" width="13.7109375" style="2" bestFit="1" customWidth="1"/>
    <col min="10" max="10" width="9.140625" style="2"/>
    <col min="11" max="11" width="43.5703125" style="2" bestFit="1" customWidth="1"/>
    <col min="12" max="12" width="12.28515625" style="2" bestFit="1" customWidth="1"/>
    <col min="13" max="13" width="9.85546875" style="2" customWidth="1"/>
    <col min="14" max="14" width="12.28515625" style="2" bestFit="1" customWidth="1"/>
    <col min="15" max="15" width="11.140625" style="2" customWidth="1"/>
    <col min="16" max="16" width="12.28515625" style="2" bestFit="1" customWidth="1"/>
    <col min="17" max="17" width="13" style="2" customWidth="1"/>
    <col min="18" max="18" width="14.28515625" style="2" bestFit="1" customWidth="1"/>
    <col min="19" max="19" width="10.85546875" style="2" customWidth="1"/>
    <col min="20" max="20" width="12.28515625" style="2" bestFit="1" customWidth="1"/>
    <col min="21" max="24" width="10.85546875" style="2" customWidth="1"/>
    <col min="25" max="25" width="11" style="2" bestFit="1" customWidth="1"/>
    <col min="26" max="26" width="9.85546875" style="2" customWidth="1"/>
    <col min="27" max="27" width="9.140625" style="2"/>
    <col min="28" max="28" width="44.42578125" style="2" customWidth="1" outlineLevel="1"/>
    <col min="29" max="29" width="18.5703125" style="2" customWidth="1" outlineLevel="1"/>
    <col min="30" max="30" width="26.5703125" style="2" customWidth="1" outlineLevel="1"/>
    <col min="31" max="31" width="24.7109375" style="2" customWidth="1" outlineLevel="1"/>
    <col min="32" max="32" width="23" style="2" customWidth="1" outlineLevel="1"/>
    <col min="33" max="33" width="9.140625" style="2" customWidth="1" outlineLevel="1"/>
    <col min="34" max="34" width="9.7109375" style="2" customWidth="1" outlineLevel="1"/>
    <col min="35" max="35" width="11.42578125" style="2" customWidth="1" outlineLevel="1"/>
    <col min="36" max="36" width="14.85546875" style="2" bestFit="1" customWidth="1"/>
    <col min="37" max="16384" width="9.140625" style="2"/>
  </cols>
  <sheetData>
    <row r="1" spans="2:35" x14ac:dyDescent="0.25">
      <c r="B1" s="21"/>
      <c r="H1" s="7" t="s">
        <v>0</v>
      </c>
    </row>
    <row r="2" spans="2:35" x14ac:dyDescent="0.25">
      <c r="H2" s="8" t="s">
        <v>292</v>
      </c>
      <c r="AE2" s="25"/>
    </row>
    <row r="4" spans="2:35" ht="15.75" x14ac:dyDescent="0.25">
      <c r="B4" s="308" t="s">
        <v>290</v>
      </c>
      <c r="C4" s="308"/>
      <c r="D4" s="308"/>
      <c r="M4" s="27"/>
      <c r="O4" s="26"/>
      <c r="P4" s="27"/>
      <c r="AB4" s="296"/>
      <c r="AC4" s="296"/>
      <c r="AD4" s="296"/>
      <c r="AE4" s="296"/>
      <c r="AF4" s="296"/>
      <c r="AG4" s="296"/>
      <c r="AH4" s="296"/>
      <c r="AI4" s="257"/>
    </row>
    <row r="5" spans="2:35" x14ac:dyDescent="0.25">
      <c r="E5" s="234"/>
      <c r="F5" s="234"/>
      <c r="G5" s="234"/>
      <c r="H5" s="234"/>
    </row>
    <row r="6" spans="2:35" ht="15.75" x14ac:dyDescent="0.25">
      <c r="B6" s="9"/>
      <c r="E6" s="258"/>
      <c r="F6" s="258"/>
      <c r="G6" s="258"/>
      <c r="H6" s="258"/>
      <c r="AB6" s="303" t="s">
        <v>1</v>
      </c>
      <c r="AC6" s="303"/>
      <c r="AD6" s="303"/>
      <c r="AE6" s="303"/>
      <c r="AF6" s="303"/>
      <c r="AG6" s="303"/>
      <c r="AH6" s="303"/>
    </row>
    <row r="7" spans="2:35" ht="15.75" customHeight="1" thickBot="1" x14ac:dyDescent="0.3">
      <c r="B7" s="9"/>
      <c r="E7" s="256"/>
      <c r="F7" s="256"/>
      <c r="G7" s="259"/>
      <c r="H7" s="259"/>
    </row>
    <row r="8" spans="2:35" ht="60" x14ac:dyDescent="0.25">
      <c r="B8" s="10" t="s">
        <v>2</v>
      </c>
      <c r="C8" s="208" t="s">
        <v>3</v>
      </c>
      <c r="D8" s="209" t="s">
        <v>291</v>
      </c>
      <c r="E8" s="206" t="s">
        <v>4</v>
      </c>
      <c r="F8" s="207" t="s">
        <v>5</v>
      </c>
      <c r="G8" s="207" t="s">
        <v>6</v>
      </c>
      <c r="H8" s="207" t="s">
        <v>7</v>
      </c>
      <c r="K8" s="309" t="s">
        <v>8</v>
      </c>
      <c r="L8" s="311"/>
      <c r="M8" s="28" t="s">
        <v>9</v>
      </c>
      <c r="N8" s="30" t="s">
        <v>10</v>
      </c>
      <c r="O8" s="28" t="s">
        <v>11</v>
      </c>
      <c r="P8" s="29" t="s">
        <v>12</v>
      </c>
      <c r="Q8" s="28" t="s">
        <v>13</v>
      </c>
      <c r="R8" s="29" t="s">
        <v>14</v>
      </c>
      <c r="S8" s="28" t="s">
        <v>15</v>
      </c>
      <c r="T8" s="29" t="s">
        <v>16</v>
      </c>
      <c r="U8" s="28" t="s">
        <v>250</v>
      </c>
      <c r="V8" s="29" t="s">
        <v>251</v>
      </c>
      <c r="W8" s="28" t="s">
        <v>17</v>
      </c>
      <c r="X8" s="29" t="s">
        <v>18</v>
      </c>
      <c r="Y8" s="31"/>
      <c r="AB8" s="32" t="s">
        <v>19</v>
      </c>
      <c r="AC8" s="32" t="s">
        <v>20</v>
      </c>
      <c r="AD8" s="32" t="s">
        <v>21</v>
      </c>
      <c r="AE8" s="32" t="s">
        <v>22</v>
      </c>
      <c r="AF8" s="32" t="s">
        <v>23</v>
      </c>
      <c r="AG8" s="32" t="s">
        <v>24</v>
      </c>
      <c r="AH8" s="32" t="s">
        <v>25</v>
      </c>
      <c r="AI8" s="33"/>
    </row>
    <row r="9" spans="2:35" ht="17.850000000000001" customHeight="1" x14ac:dyDescent="0.25">
      <c r="B9" s="306" t="s">
        <v>26</v>
      </c>
      <c r="C9" s="307"/>
      <c r="D9" s="315">
        <f>SUM(D10+D12+D21+D25)</f>
        <v>262190.11</v>
      </c>
      <c r="E9" s="34"/>
      <c r="F9" s="35"/>
      <c r="G9" s="36"/>
      <c r="H9" s="36">
        <f>SUM(H10+H12+H21+H25)</f>
        <v>0</v>
      </c>
      <c r="K9" s="310"/>
      <c r="L9" s="312"/>
      <c r="M9" s="37">
        <f>AH9</f>
        <v>0.34188100490986451</v>
      </c>
      <c r="N9" s="38"/>
      <c r="O9" s="37">
        <f>AH10</f>
        <v>7.9940343386908794E-2</v>
      </c>
      <c r="P9" s="39"/>
      <c r="Q9" s="37">
        <f>AH11</f>
        <v>0.41827767049722309</v>
      </c>
      <c r="R9" s="40"/>
      <c r="S9" s="37">
        <f>AH12</f>
        <v>0.1471298556149446</v>
      </c>
      <c r="T9" s="40"/>
      <c r="U9" s="37">
        <f>AH13</f>
        <v>1.2771125591059274E-2</v>
      </c>
      <c r="V9" s="40"/>
      <c r="W9" s="37">
        <f>AH14</f>
        <v>-2.3046172739573545E-16</v>
      </c>
      <c r="X9" s="40"/>
      <c r="Y9" s="41"/>
      <c r="AB9" s="42" t="s">
        <v>27</v>
      </c>
      <c r="AC9" s="43">
        <v>337.3</v>
      </c>
      <c r="AD9" s="43">
        <v>0</v>
      </c>
      <c r="AE9" s="43">
        <v>142.11973318510289</v>
      </c>
      <c r="AF9" s="43">
        <v>0</v>
      </c>
      <c r="AG9" s="43">
        <v>479.41973318510293</v>
      </c>
      <c r="AH9" s="44">
        <v>0.34188100490986451</v>
      </c>
      <c r="AI9" s="45"/>
    </row>
    <row r="10" spans="2:35" ht="15.75" x14ac:dyDescent="0.25">
      <c r="B10" s="11">
        <v>1</v>
      </c>
      <c r="C10" s="12" t="s">
        <v>28</v>
      </c>
      <c r="D10" s="316">
        <f>SUM(D11:D11)</f>
        <v>6540</v>
      </c>
      <c r="E10" s="46"/>
      <c r="F10" s="47"/>
      <c r="G10" s="48"/>
      <c r="H10" s="48">
        <f>SUM(H11:H11)</f>
        <v>0</v>
      </c>
      <c r="K10" s="49" t="s">
        <v>29</v>
      </c>
      <c r="L10" s="210"/>
      <c r="M10" s="51"/>
      <c r="N10" s="50">
        <f>$Y$10*M9</f>
        <v>879145.17506234022</v>
      </c>
      <c r="O10" s="262"/>
      <c r="P10" s="50">
        <f>$Y$10*O9</f>
        <v>205566.16533859883</v>
      </c>
      <c r="Q10" s="51"/>
      <c r="R10" s="50">
        <f>$Y$10*Q9</f>
        <v>1075598.791898072</v>
      </c>
      <c r="S10" s="51"/>
      <c r="T10" s="50">
        <f>$Y$10*S9</f>
        <v>378343.63656910247</v>
      </c>
      <c r="U10" s="51"/>
      <c r="V10" s="50">
        <f>$Y$10*U9</f>
        <v>32840.881131887007</v>
      </c>
      <c r="W10" s="51"/>
      <c r="X10" s="50">
        <f>$Y$10*W9</f>
        <v>-5.9263109902789216E-10</v>
      </c>
      <c r="Y10" s="52">
        <f>D81-D25</f>
        <v>2571494.65</v>
      </c>
      <c r="Z10" s="199"/>
      <c r="AB10" s="42" t="s">
        <v>30</v>
      </c>
      <c r="AC10" s="43">
        <v>75</v>
      </c>
      <c r="AD10" s="43">
        <v>0</v>
      </c>
      <c r="AE10" s="43">
        <v>31.600889382990562</v>
      </c>
      <c r="AF10" s="43">
        <v>5.4994541484716137</v>
      </c>
      <c r="AG10" s="43">
        <v>112.10034353146217</v>
      </c>
      <c r="AH10" s="44">
        <v>7.9940343386908794E-2</v>
      </c>
      <c r="AI10" s="45"/>
    </row>
    <row r="11" spans="2:35" ht="15.75" x14ac:dyDescent="0.25">
      <c r="B11" s="14" t="s">
        <v>31</v>
      </c>
      <c r="C11" s="15" t="s">
        <v>32</v>
      </c>
      <c r="D11" s="317">
        <v>6540</v>
      </c>
      <c r="E11" s="53"/>
      <c r="F11" s="54"/>
      <c r="G11" s="64">
        <v>10</v>
      </c>
      <c r="H11" s="55">
        <f>IF(ISBLANK(G11),"",D11-D11/G11*10)</f>
        <v>0</v>
      </c>
      <c r="K11" s="56" t="s">
        <v>33</v>
      </c>
      <c r="L11" s="70"/>
      <c r="M11" s="58"/>
      <c r="N11" s="57">
        <f>$Y$11*M9</f>
        <v>48723.390218572487</v>
      </c>
      <c r="O11" s="263"/>
      <c r="P11" s="57">
        <f>$Y$11*O9</f>
        <v>11392.749199605076</v>
      </c>
      <c r="Q11" s="58"/>
      <c r="R11" s="57">
        <f>$Y$11*Q9</f>
        <v>59611.109908620871</v>
      </c>
      <c r="S11" s="58"/>
      <c r="T11" s="57">
        <f>$Y$11*S9</f>
        <v>20968.305536071424</v>
      </c>
      <c r="U11" s="58"/>
      <c r="V11" s="57">
        <f>$Y$11*U9</f>
        <v>1820.0851371301908</v>
      </c>
      <c r="W11" s="58"/>
      <c r="X11" s="57">
        <f>$Y$11*W9</f>
        <v>-3.2844400575308775E-11</v>
      </c>
      <c r="Y11" s="59">
        <f>D25</f>
        <v>142515.64000000001</v>
      </c>
      <c r="Z11" s="199"/>
      <c r="AB11" s="42" t="s">
        <v>34</v>
      </c>
      <c r="AC11" s="43">
        <v>351.09999999999997</v>
      </c>
      <c r="AD11" s="43">
        <v>0</v>
      </c>
      <c r="AE11" s="43">
        <v>147.93429683157314</v>
      </c>
      <c r="AF11" s="43">
        <v>87.516480506682683</v>
      </c>
      <c r="AG11" s="43">
        <v>586.55077733825578</v>
      </c>
      <c r="AH11" s="44">
        <v>0.41827767049722309</v>
      </c>
      <c r="AI11" s="45"/>
    </row>
    <row r="12" spans="2:35" ht="18.75" customHeight="1" x14ac:dyDescent="0.25">
      <c r="B12" s="11">
        <v>2</v>
      </c>
      <c r="C12" s="12" t="s">
        <v>35</v>
      </c>
      <c r="D12" s="316">
        <f>SUM(D13:D20)</f>
        <v>106887.67</v>
      </c>
      <c r="E12" s="46"/>
      <c r="F12" s="47"/>
      <c r="G12" s="48"/>
      <c r="H12" s="48">
        <f>SUM(H13:H20)</f>
        <v>0</v>
      </c>
      <c r="K12" s="60" t="s">
        <v>36</v>
      </c>
      <c r="L12" s="62"/>
      <c r="M12" s="61"/>
      <c r="N12" s="62">
        <f>SUM(N10:N11)</f>
        <v>927868.56528091268</v>
      </c>
      <c r="O12" s="264"/>
      <c r="P12" s="62">
        <f>SUM(P10:P11)</f>
        <v>216958.91453820391</v>
      </c>
      <c r="Q12" s="61"/>
      <c r="R12" s="62">
        <f>SUM(R10:R11)</f>
        <v>1135209.9018066928</v>
      </c>
      <c r="S12" s="61"/>
      <c r="T12" s="62">
        <f>SUM(T10:T11)</f>
        <v>399311.94210517389</v>
      </c>
      <c r="U12" s="61"/>
      <c r="V12" s="62">
        <f>SUM(V10:V11)</f>
        <v>34660.966269017197</v>
      </c>
      <c r="W12" s="61"/>
      <c r="X12" s="62">
        <f>SUM(X10:X11)</f>
        <v>-6.2547549960320095E-10</v>
      </c>
      <c r="Y12" s="63">
        <f>SUM(Y10:Y11)</f>
        <v>2714010.29</v>
      </c>
      <c r="Z12" s="199"/>
      <c r="AB12" s="42" t="s">
        <v>37</v>
      </c>
      <c r="AC12" s="43">
        <v>123.5</v>
      </c>
      <c r="AD12" s="43">
        <v>0</v>
      </c>
      <c r="AE12" s="43">
        <v>52.036131183991131</v>
      </c>
      <c r="AF12" s="43">
        <v>30.784065344845668</v>
      </c>
      <c r="AG12" s="43">
        <v>206.32019652883679</v>
      </c>
      <c r="AH12" s="44">
        <v>0.1471298556149446</v>
      </c>
      <c r="AI12" s="45"/>
    </row>
    <row r="13" spans="2:35" ht="15.75" x14ac:dyDescent="0.25">
      <c r="B13" s="14" t="s">
        <v>38</v>
      </c>
      <c r="C13" s="15" t="s">
        <v>39</v>
      </c>
      <c r="D13" s="317">
        <v>53924.59</v>
      </c>
      <c r="E13" s="53"/>
      <c r="F13" s="54"/>
      <c r="G13" s="64">
        <v>10</v>
      </c>
      <c r="H13" s="55">
        <f>IF(ISBLANK(G13),"",D13-D13/G13*10)</f>
        <v>0</v>
      </c>
      <c r="K13" s="56" t="s">
        <v>40</v>
      </c>
      <c r="L13" s="57"/>
      <c r="M13" s="58"/>
      <c r="N13" s="57">
        <f>$Y$13*M9</f>
        <v>23196.714132022822</v>
      </c>
      <c r="O13" s="263"/>
      <c r="P13" s="57">
        <f>$Y$13*O9</f>
        <v>5423.9728634550984</v>
      </c>
      <c r="Q13" s="58"/>
      <c r="R13" s="57">
        <f>$Y$13*Q9</f>
        <v>28380.247545167327</v>
      </c>
      <c r="S13" s="58"/>
      <c r="T13" s="57">
        <f>$Y$13*S9</f>
        <v>9982.7985526293487</v>
      </c>
      <c r="U13" s="58"/>
      <c r="V13" s="57">
        <f>$Y$13*U9</f>
        <v>866.5241567254302</v>
      </c>
      <c r="W13" s="58"/>
      <c r="X13" s="57">
        <f>$Y$13*W9</f>
        <v>-1.5636887490080024E-11</v>
      </c>
      <c r="Y13" s="59">
        <f>D84</f>
        <v>67850.25725000001</v>
      </c>
      <c r="Z13" s="199"/>
      <c r="AB13" s="42" t="s">
        <v>41</v>
      </c>
      <c r="AC13" s="43">
        <v>12.6</v>
      </c>
      <c r="AD13" s="43">
        <v>0</v>
      </c>
      <c r="AE13" s="43">
        <v>5.3089494163424149</v>
      </c>
      <c r="AF13" s="43">
        <v>0</v>
      </c>
      <c r="AG13" s="43">
        <v>17.908949416342416</v>
      </c>
      <c r="AH13" s="44">
        <v>1.2771125591059274E-2</v>
      </c>
      <c r="AI13" s="45"/>
    </row>
    <row r="14" spans="2:35" ht="15.75" x14ac:dyDescent="0.25">
      <c r="B14" s="14" t="s">
        <v>42</v>
      </c>
      <c r="C14" s="15" t="s">
        <v>43</v>
      </c>
      <c r="D14" s="317"/>
      <c r="E14" s="53"/>
      <c r="F14" s="54"/>
      <c r="G14" s="64"/>
      <c r="H14" s="55" t="str">
        <f t="shared" ref="H14:H20" si="0">IF(ISBLANK(G14),"",D14-D14/G14*10)</f>
        <v/>
      </c>
      <c r="K14" s="56" t="s">
        <v>44</v>
      </c>
      <c r="L14" s="57"/>
      <c r="M14" s="58"/>
      <c r="N14" s="57">
        <f>$Y$14*M9</f>
        <v>43457.420143328047</v>
      </c>
      <c r="O14" s="263"/>
      <c r="P14" s="57">
        <f>$Y$14*O9</f>
        <v>10161.433478536537</v>
      </c>
      <c r="Q14" s="58"/>
      <c r="R14" s="57">
        <f>$Y$14*Q9</f>
        <v>53168.407142604243</v>
      </c>
      <c r="S14" s="58"/>
      <c r="T14" s="57">
        <f>$Y$14*S9</f>
        <v>18702.074286845978</v>
      </c>
      <c r="U14" s="58"/>
      <c r="V14" s="57">
        <f>$Y$14*U9</f>
        <v>1623.3723504474756</v>
      </c>
      <c r="W14" s="58"/>
      <c r="X14" s="57">
        <f>$Y$14*W9</f>
        <v>-2.9294614121758819E-11</v>
      </c>
      <c r="Y14" s="59">
        <f>D82</f>
        <v>127112.70740176225</v>
      </c>
      <c r="Z14" s="199"/>
      <c r="AB14" s="71" t="s">
        <v>45</v>
      </c>
      <c r="AC14" s="72">
        <v>-2.2737367544323206E-13</v>
      </c>
      <c r="AD14" s="72">
        <v>0</v>
      </c>
      <c r="AE14" s="72">
        <v>-9.5802804883807667E-14</v>
      </c>
      <c r="AF14" s="72">
        <v>0</v>
      </c>
      <c r="AG14" s="72">
        <v>-3.2317648032703974E-13</v>
      </c>
      <c r="AH14" s="137">
        <v>-2.3046172739573545E-16</v>
      </c>
      <c r="AI14" s="45"/>
    </row>
    <row r="15" spans="2:35" ht="16.5" thickBot="1" x14ac:dyDescent="0.3">
      <c r="B15" s="14" t="s">
        <v>46</v>
      </c>
      <c r="C15" s="15" t="s">
        <v>47</v>
      </c>
      <c r="D15" s="317"/>
      <c r="E15" s="53"/>
      <c r="F15" s="54"/>
      <c r="G15" s="64"/>
      <c r="H15" s="55"/>
      <c r="K15" s="56" t="s">
        <v>48</v>
      </c>
      <c r="L15" s="65"/>
      <c r="M15" s="58"/>
      <c r="N15" s="57">
        <f>$Y$15*M9</f>
        <v>0</v>
      </c>
      <c r="O15" s="58"/>
      <c r="P15" s="57">
        <f>$Y$15*O9</f>
        <v>0</v>
      </c>
      <c r="Q15" s="58"/>
      <c r="R15" s="57">
        <f>$Y$15*Q9</f>
        <v>0</v>
      </c>
      <c r="S15" s="58"/>
      <c r="T15" s="57">
        <f>$Y$15*S9</f>
        <v>0</v>
      </c>
      <c r="U15" s="58"/>
      <c r="V15" s="57">
        <f>$Y$15*U9</f>
        <v>0</v>
      </c>
      <c r="W15" s="58"/>
      <c r="X15" s="57">
        <f>$Y$15*W9</f>
        <v>0</v>
      </c>
      <c r="Y15" s="59">
        <f>D88</f>
        <v>0</v>
      </c>
      <c r="Z15" s="199"/>
      <c r="AB15" s="71" t="s">
        <v>49</v>
      </c>
      <c r="AC15" s="72">
        <v>899.49999999999977</v>
      </c>
      <c r="AD15" s="72">
        <v>0</v>
      </c>
      <c r="AE15" s="72">
        <v>379</v>
      </c>
      <c r="AF15" s="72">
        <v>123.79999999999997</v>
      </c>
      <c r="AG15" s="72">
        <v>1402.2999999999997</v>
      </c>
      <c r="AH15" s="137">
        <v>1</v>
      </c>
      <c r="AI15" s="45"/>
    </row>
    <row r="16" spans="2:35" ht="15.75" x14ac:dyDescent="0.25">
      <c r="B16" s="14" t="s">
        <v>50</v>
      </c>
      <c r="C16" s="15" t="s">
        <v>51</v>
      </c>
      <c r="D16" s="317">
        <v>13280</v>
      </c>
      <c r="E16" s="53"/>
      <c r="F16" s="54"/>
      <c r="G16" s="64">
        <v>10</v>
      </c>
      <c r="H16" s="55">
        <f t="shared" si="0"/>
        <v>0</v>
      </c>
      <c r="K16" s="66" t="s">
        <v>52</v>
      </c>
      <c r="L16" s="67"/>
      <c r="M16" s="68"/>
      <c r="N16" s="67">
        <f>SUM(N12:N14)-N15</f>
        <v>994522.69955626351</v>
      </c>
      <c r="O16" s="68"/>
      <c r="P16" s="67">
        <f>SUM(P12:P14)-P15</f>
        <v>232544.32088019556</v>
      </c>
      <c r="Q16" s="68"/>
      <c r="R16" s="67">
        <f>SUM(R12:R14)-R15</f>
        <v>1216758.5564944644</v>
      </c>
      <c r="S16" s="68"/>
      <c r="T16" s="67">
        <f>SUM(T12:T14)-T15</f>
        <v>427996.81494464923</v>
      </c>
      <c r="U16" s="68"/>
      <c r="V16" s="67">
        <f>SUM(V12:V14)-V15</f>
        <v>37150.862776190101</v>
      </c>
      <c r="W16" s="68"/>
      <c r="X16" s="67">
        <f>SUM(X12:X14)-X15</f>
        <v>-6.7040700121503985E-10</v>
      </c>
      <c r="Y16" s="69">
        <f>SUM(Y12:Y14)-Y15</f>
        <v>2908973.2546517621</v>
      </c>
      <c r="Z16" s="199"/>
      <c r="AB16" s="138" t="s">
        <v>53</v>
      </c>
      <c r="AC16" s="139" t="s">
        <v>54</v>
      </c>
      <c r="AD16" s="139" t="s">
        <v>54</v>
      </c>
      <c r="AE16" s="139" t="s">
        <v>54</v>
      </c>
      <c r="AF16" s="139" t="s">
        <v>54</v>
      </c>
      <c r="AG16" s="139">
        <v>0</v>
      </c>
      <c r="AH16" s="211" t="s">
        <v>54</v>
      </c>
      <c r="AI16" s="45"/>
    </row>
    <row r="17" spans="2:36" ht="15.75" x14ac:dyDescent="0.25">
      <c r="B17" s="14" t="s">
        <v>55</v>
      </c>
      <c r="C17" s="15" t="s">
        <v>56</v>
      </c>
      <c r="D17" s="317"/>
      <c r="E17" s="53"/>
      <c r="F17" s="54"/>
      <c r="G17" s="64"/>
      <c r="H17" s="55" t="str">
        <f t="shared" si="0"/>
        <v/>
      </c>
      <c r="K17" s="56" t="s">
        <v>236</v>
      </c>
      <c r="L17" s="70"/>
      <c r="M17" s="58"/>
      <c r="N17" s="57">
        <f>$Y$17*M9</f>
        <v>146220.31420096775</v>
      </c>
      <c r="O17" s="58"/>
      <c r="P17" s="57">
        <f>$Y$17*O9</f>
        <v>34189.972415837459</v>
      </c>
      <c r="Q17" s="58"/>
      <c r="R17" s="57">
        <f>$Y$17*Q9</f>
        <v>178894.67833838146</v>
      </c>
      <c r="S17" s="58"/>
      <c r="T17" s="57">
        <f>$Y$17*S9</f>
        <v>62926.496083139013</v>
      </c>
      <c r="U17" s="58"/>
      <c r="V17" s="57">
        <f>$Y$17*U9</f>
        <v>5462.1285470862549</v>
      </c>
      <c r="W17" s="58"/>
      <c r="X17" s="57">
        <f>$Y$17*W9</f>
        <v>-9.8567003451936742E-11</v>
      </c>
      <c r="Y17" s="59">
        <f>SUM(E81:F81)</f>
        <v>427693.58958541183</v>
      </c>
      <c r="Z17" s="199"/>
      <c r="AB17" s="225"/>
      <c r="AC17" s="226"/>
      <c r="AD17" s="226"/>
      <c r="AE17" s="226"/>
      <c r="AF17" s="226"/>
      <c r="AG17" s="226"/>
      <c r="AH17" s="227"/>
      <c r="AI17" s="45"/>
      <c r="AJ17" s="73"/>
    </row>
    <row r="18" spans="2:36" ht="16.5" thickBot="1" x14ac:dyDescent="0.3">
      <c r="B18" s="14" t="s">
        <v>57</v>
      </c>
      <c r="C18" s="15" t="s">
        <v>58</v>
      </c>
      <c r="D18" s="317"/>
      <c r="E18" s="53"/>
      <c r="F18" s="54"/>
      <c r="G18" s="64"/>
      <c r="H18" s="55" t="str">
        <f t="shared" si="0"/>
        <v/>
      </c>
      <c r="K18" s="74" t="s">
        <v>59</v>
      </c>
      <c r="L18" s="75"/>
      <c r="M18" s="76"/>
      <c r="N18" s="65">
        <f>$Y$18*M9</f>
        <v>127881.99251033764</v>
      </c>
      <c r="O18" s="76"/>
      <c r="P18" s="65">
        <f>$Y$18*O9</f>
        <v>29902.013412455373</v>
      </c>
      <c r="Q18" s="76"/>
      <c r="R18" s="65">
        <f>$Y$18*Q9</f>
        <v>156458.47870334249</v>
      </c>
      <c r="S18" s="76"/>
      <c r="T18" s="65">
        <f>$Y$18*S9</f>
        <v>55034.526117524343</v>
      </c>
      <c r="U18" s="76"/>
      <c r="V18" s="65">
        <f>$Y$18*U9</f>
        <v>4777.0919230069803</v>
      </c>
      <c r="W18" s="76"/>
      <c r="X18" s="65">
        <f>$Y$18*W9</f>
        <v>-8.6205154640021783E-11</v>
      </c>
      <c r="Y18" s="77">
        <f>H81</f>
        <v>374054.10266666673</v>
      </c>
      <c r="Z18" s="199"/>
      <c r="AB18" s="81"/>
      <c r="AC18" s="82"/>
      <c r="AD18" s="82"/>
      <c r="AE18" s="82"/>
      <c r="AF18" s="82"/>
      <c r="AG18" s="82"/>
      <c r="AH18" s="212"/>
      <c r="AI18" s="45"/>
    </row>
    <row r="19" spans="2:36" x14ac:dyDescent="0.25">
      <c r="B19" s="14" t="s">
        <v>60</v>
      </c>
      <c r="C19" s="15" t="s">
        <v>61</v>
      </c>
      <c r="D19" s="317"/>
      <c r="E19" s="53"/>
      <c r="F19" s="54"/>
      <c r="G19" s="64"/>
      <c r="H19" s="55" t="str">
        <f t="shared" si="0"/>
        <v/>
      </c>
      <c r="AB19" s="81"/>
      <c r="AC19" s="82"/>
      <c r="AD19" s="82"/>
      <c r="AE19" s="82"/>
      <c r="AF19" s="82"/>
      <c r="AG19" s="82"/>
      <c r="AH19" s="212"/>
    </row>
    <row r="20" spans="2:36" x14ac:dyDescent="0.25">
      <c r="B20" s="14" t="s">
        <v>62</v>
      </c>
      <c r="C20" s="15" t="s">
        <v>63</v>
      </c>
      <c r="D20" s="317">
        <v>39683.08</v>
      </c>
      <c r="E20" s="53"/>
      <c r="F20" s="54"/>
      <c r="G20" s="64">
        <v>10</v>
      </c>
      <c r="H20" s="55">
        <f t="shared" si="0"/>
        <v>0</v>
      </c>
      <c r="AB20" s="78"/>
      <c r="AC20" s="79"/>
      <c r="AD20" s="79"/>
      <c r="AE20" s="79"/>
      <c r="AF20" s="79"/>
      <c r="AG20" s="79"/>
      <c r="AH20" s="80"/>
    </row>
    <row r="21" spans="2:36" x14ac:dyDescent="0.25">
      <c r="B21" s="11">
        <v>3</v>
      </c>
      <c r="C21" s="12" t="s">
        <v>64</v>
      </c>
      <c r="D21" s="316">
        <f>SUM(D22:D24)</f>
        <v>6246.8</v>
      </c>
      <c r="E21" s="46"/>
      <c r="F21" s="47"/>
      <c r="G21" s="48"/>
      <c r="H21" s="48">
        <f>SUM(H22:H24)</f>
        <v>0</v>
      </c>
      <c r="L21" s="199"/>
      <c r="Y21" s="73"/>
      <c r="Z21" s="73"/>
      <c r="AA21" s="73"/>
      <c r="AB21" s="81"/>
      <c r="AC21" s="82"/>
      <c r="AD21" s="82"/>
      <c r="AE21" s="82"/>
      <c r="AF21" s="82"/>
      <c r="AG21" s="82"/>
      <c r="AH21" s="83"/>
    </row>
    <row r="22" spans="2:36" x14ac:dyDescent="0.25">
      <c r="B22" s="14" t="s">
        <v>65</v>
      </c>
      <c r="C22" s="15" t="s">
        <v>243</v>
      </c>
      <c r="D22" s="318">
        <v>1092.8</v>
      </c>
      <c r="E22" s="53"/>
      <c r="F22" s="54"/>
      <c r="G22" s="64">
        <v>10</v>
      </c>
      <c r="H22" s="55">
        <f t="shared" ref="H22:H24" si="1">IF(ISBLANK(G22),"",D22-D22/G22*10)</f>
        <v>0</v>
      </c>
      <c r="AB22" s="81"/>
      <c r="AC22" s="82"/>
      <c r="AD22" s="82"/>
      <c r="AE22" s="82"/>
      <c r="AF22" s="82"/>
      <c r="AG22" s="82"/>
      <c r="AH22" s="83"/>
    </row>
    <row r="23" spans="2:36" x14ac:dyDescent="0.25">
      <c r="B23" s="14" t="s">
        <v>253</v>
      </c>
      <c r="C23" s="15" t="s">
        <v>262</v>
      </c>
      <c r="D23" s="318">
        <v>1374</v>
      </c>
      <c r="E23" s="53"/>
      <c r="F23" s="54"/>
      <c r="G23" s="64">
        <v>10</v>
      </c>
      <c r="H23" s="55">
        <f t="shared" si="1"/>
        <v>0</v>
      </c>
      <c r="AB23" s="81"/>
      <c r="AC23" s="82"/>
      <c r="AD23" s="82"/>
      <c r="AE23" s="82"/>
      <c r="AF23" s="82"/>
      <c r="AG23" s="82"/>
      <c r="AH23" s="83"/>
    </row>
    <row r="24" spans="2:36" x14ac:dyDescent="0.25">
      <c r="B24" s="14" t="s">
        <v>263</v>
      </c>
      <c r="C24" s="15" t="s">
        <v>264</v>
      </c>
      <c r="D24" s="318">
        <v>3780</v>
      </c>
      <c r="E24" s="53"/>
      <c r="F24" s="54"/>
      <c r="G24" s="64">
        <v>10</v>
      </c>
      <c r="H24" s="55">
        <f t="shared" si="1"/>
        <v>0</v>
      </c>
      <c r="I24" s="4"/>
      <c r="AB24" s="78"/>
      <c r="AC24" s="79"/>
      <c r="AD24" s="79"/>
      <c r="AE24" s="79"/>
      <c r="AF24" s="79"/>
      <c r="AG24" s="79"/>
      <c r="AH24" s="80"/>
    </row>
    <row r="25" spans="2:36" x14ac:dyDescent="0.25">
      <c r="B25" s="11">
        <v>4</v>
      </c>
      <c r="C25" s="13" t="s">
        <v>66</v>
      </c>
      <c r="D25" s="316">
        <f>SUM(D26:D26)</f>
        <v>142515.64000000001</v>
      </c>
      <c r="E25" s="46"/>
      <c r="F25" s="47"/>
      <c r="G25" s="48"/>
      <c r="H25" s="48">
        <f>SUM(H26:H26)</f>
        <v>0</v>
      </c>
      <c r="L25" s="199"/>
    </row>
    <row r="26" spans="2:36" x14ac:dyDescent="0.25">
      <c r="B26" s="14" t="s">
        <v>67</v>
      </c>
      <c r="C26" s="15" t="s">
        <v>68</v>
      </c>
      <c r="D26" s="317">
        <v>142515.64000000001</v>
      </c>
      <c r="E26" s="84"/>
      <c r="F26" s="54"/>
      <c r="G26" s="64">
        <v>10</v>
      </c>
      <c r="H26" s="55">
        <f>IF(ISBLANK(G26),"",D26-D26/G26*10)</f>
        <v>0</v>
      </c>
    </row>
    <row r="27" spans="2:36" x14ac:dyDescent="0.25">
      <c r="B27" s="306" t="s">
        <v>69</v>
      </c>
      <c r="C27" s="307"/>
      <c r="D27" s="315">
        <f>SUM(D28+D32)</f>
        <v>2519944.87</v>
      </c>
      <c r="E27" s="34"/>
      <c r="F27" s="35"/>
      <c r="G27" s="36"/>
      <c r="H27" s="36">
        <f>SUM(H28,H32,H79)</f>
        <v>357324.10266666673</v>
      </c>
      <c r="I27" s="73"/>
    </row>
    <row r="28" spans="2:36" ht="17.850000000000001" customHeight="1" x14ac:dyDescent="0.25">
      <c r="B28" s="11">
        <v>5</v>
      </c>
      <c r="C28" s="12" t="s">
        <v>70</v>
      </c>
      <c r="D28" s="316">
        <f>SUM(D29:D31)</f>
        <v>124114</v>
      </c>
      <c r="E28" s="46"/>
      <c r="F28" s="47"/>
      <c r="G28" s="48"/>
      <c r="H28" s="48">
        <f>SUM(H29:H31)</f>
        <v>0</v>
      </c>
    </row>
    <row r="29" spans="2:36" x14ac:dyDescent="0.25">
      <c r="B29" s="14" t="s">
        <v>71</v>
      </c>
      <c r="C29" s="15" t="s">
        <v>72</v>
      </c>
      <c r="D29" s="317">
        <v>124114</v>
      </c>
      <c r="E29" s="53"/>
      <c r="F29" s="54"/>
      <c r="G29" s="64">
        <v>10</v>
      </c>
      <c r="H29" s="55"/>
    </row>
    <row r="30" spans="2:36" x14ac:dyDescent="0.25">
      <c r="B30" s="14" t="s">
        <v>255</v>
      </c>
      <c r="C30" s="15"/>
      <c r="D30" s="317"/>
      <c r="E30" s="53"/>
      <c r="F30" s="54"/>
      <c r="G30" s="64"/>
      <c r="H30" s="55"/>
    </row>
    <row r="31" spans="2:36" x14ac:dyDescent="0.25">
      <c r="B31" s="14" t="s">
        <v>254</v>
      </c>
      <c r="C31" s="15"/>
      <c r="D31" s="317"/>
      <c r="E31" s="53"/>
      <c r="F31" s="54"/>
      <c r="G31" s="64"/>
      <c r="H31" s="55"/>
    </row>
    <row r="32" spans="2:36" x14ac:dyDescent="0.25">
      <c r="B32" s="11">
        <v>6</v>
      </c>
      <c r="C32" s="12" t="s">
        <v>73</v>
      </c>
      <c r="D32" s="316">
        <f>SUM(D33,D71)</f>
        <v>2395830.87</v>
      </c>
      <c r="E32" s="46"/>
      <c r="F32" s="47"/>
      <c r="G32" s="48"/>
      <c r="H32" s="48">
        <f>SUM(H33:H72)</f>
        <v>357324.10266666673</v>
      </c>
    </row>
    <row r="33" spans="2:12" x14ac:dyDescent="0.25">
      <c r="B33" s="22" t="s">
        <v>74</v>
      </c>
      <c r="C33" s="23" t="s">
        <v>75</v>
      </c>
      <c r="D33" s="319">
        <f>D34+D41+D44+D50+D55+D61+D64+D70</f>
        <v>2357425.56</v>
      </c>
      <c r="E33" s="53"/>
      <c r="F33" s="54"/>
      <c r="G33" s="64"/>
      <c r="H33" s="55" t="str">
        <f t="shared" ref="H33:H72" si="2">IF(ISBLANK(G33),"",D33-D33/G33*10)</f>
        <v/>
      </c>
    </row>
    <row r="34" spans="2:12" x14ac:dyDescent="0.25">
      <c r="B34" s="24" t="s">
        <v>76</v>
      </c>
      <c r="C34" s="23" t="s">
        <v>77</v>
      </c>
      <c r="D34" s="319">
        <f>SUM(D35:D40)</f>
        <v>190270.11</v>
      </c>
      <c r="E34" s="53"/>
      <c r="F34" s="54"/>
      <c r="G34" s="64"/>
      <c r="H34" s="55" t="str">
        <f t="shared" si="2"/>
        <v/>
      </c>
      <c r="I34" s="199"/>
    </row>
    <row r="35" spans="2:12" x14ac:dyDescent="0.25">
      <c r="B35" s="24"/>
      <c r="C35" s="15" t="s">
        <v>78</v>
      </c>
      <c r="D35" s="318">
        <v>67865.62000000001</v>
      </c>
      <c r="E35" s="53"/>
      <c r="F35" s="54"/>
      <c r="G35" s="64">
        <v>10</v>
      </c>
      <c r="H35" s="55">
        <f t="shared" si="2"/>
        <v>0</v>
      </c>
    </row>
    <row r="36" spans="2:12" ht="17.850000000000001" customHeight="1" x14ac:dyDescent="0.25">
      <c r="B36" s="24"/>
      <c r="C36" s="15" t="s">
        <v>79</v>
      </c>
      <c r="D36" s="318">
        <v>43480.35</v>
      </c>
      <c r="E36" s="53"/>
      <c r="F36" s="54"/>
      <c r="G36" s="64">
        <v>15</v>
      </c>
      <c r="H36" s="55">
        <f t="shared" si="2"/>
        <v>14493.449999999997</v>
      </c>
    </row>
    <row r="37" spans="2:12" x14ac:dyDescent="0.25">
      <c r="B37" s="24"/>
      <c r="C37" s="15" t="s">
        <v>80</v>
      </c>
      <c r="D37" s="318">
        <v>38898.980000000003</v>
      </c>
      <c r="E37" s="53"/>
      <c r="F37" s="54"/>
      <c r="G37" s="64">
        <v>15</v>
      </c>
      <c r="H37" s="55">
        <f t="shared" si="2"/>
        <v>12966.326666666668</v>
      </c>
    </row>
    <row r="38" spans="2:12" x14ac:dyDescent="0.25">
      <c r="B38" s="24"/>
      <c r="C38" s="15" t="s">
        <v>256</v>
      </c>
      <c r="D38" s="318">
        <v>7219.86</v>
      </c>
      <c r="E38" s="53"/>
      <c r="F38" s="54"/>
      <c r="G38" s="64">
        <v>15</v>
      </c>
      <c r="H38" s="55">
        <f t="shared" si="2"/>
        <v>2406.62</v>
      </c>
    </row>
    <row r="39" spans="2:12" x14ac:dyDescent="0.25">
      <c r="B39" s="24"/>
      <c r="C39" s="15" t="s">
        <v>81</v>
      </c>
      <c r="D39" s="318">
        <v>23633.090000000004</v>
      </c>
      <c r="E39" s="53"/>
      <c r="F39" s="54"/>
      <c r="G39" s="64">
        <v>15</v>
      </c>
      <c r="H39" s="55">
        <f t="shared" si="2"/>
        <v>7877.6966666666667</v>
      </c>
    </row>
    <row r="40" spans="2:12" x14ac:dyDescent="0.25">
      <c r="B40" s="24"/>
      <c r="C40" s="15" t="s">
        <v>257</v>
      </c>
      <c r="D40" s="318">
        <v>9172.2099999999991</v>
      </c>
      <c r="E40" s="53"/>
      <c r="F40" s="54"/>
      <c r="G40" s="64">
        <v>15</v>
      </c>
      <c r="H40" s="55">
        <f t="shared" si="2"/>
        <v>3057.4033333333336</v>
      </c>
    </row>
    <row r="41" spans="2:12" x14ac:dyDescent="0.25">
      <c r="B41" s="24" t="s">
        <v>82</v>
      </c>
      <c r="C41" s="23" t="s">
        <v>83</v>
      </c>
      <c r="D41" s="320">
        <f>SUM(D42:D43)</f>
        <v>54462.04</v>
      </c>
      <c r="E41" s="53"/>
      <c r="F41" s="54"/>
      <c r="G41" s="64"/>
      <c r="H41" s="55" t="str">
        <f t="shared" si="2"/>
        <v/>
      </c>
    </row>
    <row r="42" spans="2:12" x14ac:dyDescent="0.25">
      <c r="B42" s="24"/>
      <c r="C42" s="15" t="s">
        <v>84</v>
      </c>
      <c r="D42" s="318">
        <v>18540.04</v>
      </c>
      <c r="E42" s="53"/>
      <c r="F42" s="54"/>
      <c r="G42" s="64">
        <v>25</v>
      </c>
      <c r="H42" s="55">
        <f t="shared" si="2"/>
        <v>11124.024000000001</v>
      </c>
      <c r="L42" s="85"/>
    </row>
    <row r="43" spans="2:12" x14ac:dyDescent="0.25">
      <c r="B43" s="24"/>
      <c r="C43" s="15" t="s">
        <v>85</v>
      </c>
      <c r="D43" s="318">
        <v>35922</v>
      </c>
      <c r="E43" s="53"/>
      <c r="F43" s="54"/>
      <c r="G43" s="64">
        <v>25</v>
      </c>
      <c r="H43" s="55">
        <f t="shared" si="2"/>
        <v>21553.199999999997</v>
      </c>
    </row>
    <row r="44" spans="2:12" x14ac:dyDescent="0.25">
      <c r="B44" s="24" t="s">
        <v>86</v>
      </c>
      <c r="C44" s="23" t="s">
        <v>87</v>
      </c>
      <c r="D44" s="320">
        <f>SUM(D45:D49)</f>
        <v>55022.82</v>
      </c>
      <c r="E44" s="53"/>
      <c r="F44" s="54"/>
      <c r="G44" s="64"/>
      <c r="H44" s="55" t="str">
        <f t="shared" si="2"/>
        <v/>
      </c>
    </row>
    <row r="45" spans="2:12" x14ac:dyDescent="0.25">
      <c r="B45" s="24"/>
      <c r="C45" s="15" t="s">
        <v>88</v>
      </c>
      <c r="D45" s="318">
        <v>3234</v>
      </c>
      <c r="E45" s="53"/>
      <c r="F45" s="54"/>
      <c r="G45" s="64">
        <v>25</v>
      </c>
      <c r="H45" s="55">
        <f t="shared" si="2"/>
        <v>1940.3999999999999</v>
      </c>
    </row>
    <row r="46" spans="2:12" x14ac:dyDescent="0.25">
      <c r="B46" s="24"/>
      <c r="C46" s="15" t="s">
        <v>244</v>
      </c>
      <c r="D46" s="318">
        <v>26360</v>
      </c>
      <c r="E46" s="53"/>
      <c r="F46" s="54"/>
      <c r="G46" s="64"/>
      <c r="H46" s="55"/>
    </row>
    <row r="47" spans="2:12" x14ac:dyDescent="0.25">
      <c r="B47" s="24"/>
      <c r="C47" s="15" t="s">
        <v>89</v>
      </c>
      <c r="D47" s="318">
        <v>14153.74</v>
      </c>
      <c r="E47" s="53"/>
      <c r="F47" s="54"/>
      <c r="G47" s="64">
        <v>25</v>
      </c>
      <c r="H47" s="55">
        <f t="shared" si="2"/>
        <v>8492.2440000000006</v>
      </c>
    </row>
    <row r="48" spans="2:12" x14ac:dyDescent="0.25">
      <c r="B48" s="24"/>
      <c r="C48" s="15" t="s">
        <v>258</v>
      </c>
      <c r="D48" s="318">
        <v>1942.47</v>
      </c>
      <c r="E48" s="53"/>
      <c r="F48" s="54"/>
      <c r="G48" s="64">
        <v>25</v>
      </c>
      <c r="H48" s="55">
        <f t="shared" si="2"/>
        <v>1165.482</v>
      </c>
    </row>
    <row r="49" spans="2:16" x14ac:dyDescent="0.25">
      <c r="B49" s="24"/>
      <c r="C49" s="15" t="s">
        <v>259</v>
      </c>
      <c r="D49" s="318">
        <v>9332.6099999999988</v>
      </c>
      <c r="E49" s="53"/>
      <c r="F49" s="54"/>
      <c r="G49" s="64">
        <v>25</v>
      </c>
      <c r="H49" s="55">
        <f t="shared" si="2"/>
        <v>5599.5659999999989</v>
      </c>
    </row>
    <row r="50" spans="2:16" x14ac:dyDescent="0.25">
      <c r="B50" s="24" t="s">
        <v>90</v>
      </c>
      <c r="C50" s="23" t="s">
        <v>91</v>
      </c>
      <c r="D50" s="320">
        <f>SUM(D51:D54)</f>
        <v>215850.27999999997</v>
      </c>
      <c r="E50" s="53"/>
      <c r="F50" s="54"/>
      <c r="G50" s="64"/>
      <c r="H50" s="55" t="str">
        <f t="shared" si="2"/>
        <v/>
      </c>
    </row>
    <row r="51" spans="2:16" x14ac:dyDescent="0.25">
      <c r="B51" s="24"/>
      <c r="C51" s="15" t="s">
        <v>245</v>
      </c>
      <c r="D51" s="318">
        <v>128676.87</v>
      </c>
      <c r="E51" s="53"/>
      <c r="F51" s="54"/>
      <c r="G51" s="64">
        <v>15</v>
      </c>
      <c r="H51" s="55">
        <f t="shared" si="2"/>
        <v>42892.289999999994</v>
      </c>
    </row>
    <row r="52" spans="2:16" x14ac:dyDescent="0.25">
      <c r="B52" s="24"/>
      <c r="C52" s="15" t="s">
        <v>92</v>
      </c>
      <c r="D52" s="318">
        <v>10028.74</v>
      </c>
      <c r="E52" s="53"/>
      <c r="F52" s="54"/>
      <c r="G52" s="64">
        <v>15</v>
      </c>
      <c r="H52" s="55">
        <f t="shared" si="2"/>
        <v>3342.913333333333</v>
      </c>
      <c r="N52" s="85"/>
      <c r="O52" s="199"/>
      <c r="P52" s="291"/>
    </row>
    <row r="53" spans="2:16" x14ac:dyDescent="0.25">
      <c r="B53" s="14"/>
      <c r="C53" s="15" t="s">
        <v>93</v>
      </c>
      <c r="D53" s="318">
        <v>64492.05</v>
      </c>
      <c r="E53" s="53"/>
      <c r="F53" s="54"/>
      <c r="G53" s="64">
        <v>15</v>
      </c>
      <c r="H53" s="55">
        <f t="shared" si="2"/>
        <v>21497.35</v>
      </c>
      <c r="N53" s="85"/>
      <c r="O53" s="199"/>
      <c r="P53" s="291"/>
    </row>
    <row r="54" spans="2:16" x14ac:dyDescent="0.25">
      <c r="B54" s="14"/>
      <c r="C54" s="15" t="s">
        <v>246</v>
      </c>
      <c r="D54" s="318">
        <v>12652.619999999999</v>
      </c>
      <c r="E54" s="53"/>
      <c r="F54" s="54"/>
      <c r="G54" s="64">
        <v>20</v>
      </c>
      <c r="H54" s="55">
        <f t="shared" si="2"/>
        <v>6326.3099999999995</v>
      </c>
      <c r="N54" s="85"/>
      <c r="O54" s="199"/>
      <c r="P54" s="291"/>
    </row>
    <row r="55" spans="2:16" x14ac:dyDescent="0.25">
      <c r="B55" s="24" t="s">
        <v>94</v>
      </c>
      <c r="C55" s="23" t="s">
        <v>95</v>
      </c>
      <c r="D55" s="320">
        <f>SUM(D56:D60)</f>
        <v>502633.34999999992</v>
      </c>
      <c r="E55" s="53"/>
      <c r="F55" s="54"/>
      <c r="G55" s="64"/>
      <c r="H55" s="55" t="str">
        <f t="shared" si="2"/>
        <v/>
      </c>
      <c r="N55" s="85"/>
      <c r="O55" s="292"/>
      <c r="P55" s="291"/>
    </row>
    <row r="56" spans="2:16" x14ac:dyDescent="0.25">
      <c r="B56" s="14"/>
      <c r="C56" s="15" t="s">
        <v>96</v>
      </c>
      <c r="D56" s="318">
        <v>74157.759999999995</v>
      </c>
      <c r="E56" s="53"/>
      <c r="F56" s="54"/>
      <c r="G56" s="64">
        <v>10</v>
      </c>
      <c r="H56" s="55">
        <f t="shared" si="2"/>
        <v>0</v>
      </c>
      <c r="O56" s="199"/>
      <c r="P56" s="291"/>
    </row>
    <row r="57" spans="2:16" x14ac:dyDescent="0.25">
      <c r="B57" s="14"/>
      <c r="C57" s="15" t="s">
        <v>260</v>
      </c>
      <c r="D57" s="318">
        <v>137974.93000000002</v>
      </c>
      <c r="E57" s="53"/>
      <c r="F57" s="54"/>
      <c r="G57" s="64">
        <v>10</v>
      </c>
      <c r="H57" s="55">
        <f t="shared" si="2"/>
        <v>0</v>
      </c>
      <c r="P57" s="291"/>
    </row>
    <row r="58" spans="2:16" x14ac:dyDescent="0.25">
      <c r="B58" s="14"/>
      <c r="C58" s="15" t="s">
        <v>97</v>
      </c>
      <c r="D58" s="318">
        <v>126403.26999999999</v>
      </c>
      <c r="E58" s="53" t="s">
        <v>98</v>
      </c>
      <c r="F58" s="54"/>
      <c r="G58" s="64">
        <v>10</v>
      </c>
      <c r="H58" s="55">
        <f t="shared" si="2"/>
        <v>0</v>
      </c>
      <c r="N58" s="85"/>
      <c r="O58" s="199"/>
      <c r="P58" s="291"/>
    </row>
    <row r="59" spans="2:16" x14ac:dyDescent="0.25">
      <c r="B59" s="14"/>
      <c r="C59" s="15" t="s">
        <v>99</v>
      </c>
      <c r="D59" s="318">
        <v>92178.209999999992</v>
      </c>
      <c r="E59" s="53" t="s">
        <v>98</v>
      </c>
      <c r="F59" s="54"/>
      <c r="G59" s="64">
        <v>10</v>
      </c>
      <c r="H59" s="55">
        <f t="shared" si="2"/>
        <v>0</v>
      </c>
      <c r="N59" s="85"/>
      <c r="O59" s="199"/>
      <c r="P59" s="291"/>
    </row>
    <row r="60" spans="2:16" x14ac:dyDescent="0.25">
      <c r="B60" s="14"/>
      <c r="C60" s="15" t="s">
        <v>100</v>
      </c>
      <c r="D60" s="318">
        <v>71919.179999999993</v>
      </c>
      <c r="E60" s="53" t="s">
        <v>98</v>
      </c>
      <c r="F60" s="54"/>
      <c r="G60" s="64">
        <v>10</v>
      </c>
      <c r="H60" s="55">
        <f t="shared" si="2"/>
        <v>0</v>
      </c>
      <c r="N60" s="85"/>
      <c r="O60" s="199"/>
      <c r="P60" s="291"/>
    </row>
    <row r="61" spans="2:16" x14ac:dyDescent="0.25">
      <c r="B61" s="24" t="s">
        <v>101</v>
      </c>
      <c r="C61" s="23" t="s">
        <v>102</v>
      </c>
      <c r="D61" s="321">
        <f>SUM(D62:D63)</f>
        <v>93352.110000000015</v>
      </c>
      <c r="E61" s="53"/>
      <c r="F61" s="54"/>
      <c r="G61" s="64"/>
      <c r="H61" s="55" t="str">
        <f t="shared" si="2"/>
        <v/>
      </c>
      <c r="O61" s="199"/>
      <c r="P61" s="291"/>
    </row>
    <row r="62" spans="2:16" x14ac:dyDescent="0.25">
      <c r="B62" s="14"/>
      <c r="C62" s="15" t="s">
        <v>238</v>
      </c>
      <c r="D62" s="322">
        <f>SUM('Lisa 6.1. Lisa 2 Sisustus'!E74:E117)+SUM('Lisa 6.1. Lisa 2 Sisustus'!E120:E122)</f>
        <v>84854.690000000017</v>
      </c>
      <c r="E62" s="53"/>
      <c r="F62" s="54"/>
      <c r="G62" s="64">
        <v>10</v>
      </c>
      <c r="H62" s="55">
        <f t="shared" si="2"/>
        <v>1.4551915228366852E-11</v>
      </c>
    </row>
    <row r="63" spans="2:16" x14ac:dyDescent="0.25">
      <c r="B63" s="14"/>
      <c r="C63" s="15" t="s">
        <v>103</v>
      </c>
      <c r="D63" s="318">
        <v>8497.4199999999983</v>
      </c>
      <c r="E63" s="53"/>
      <c r="F63" s="54"/>
      <c r="G63" s="64">
        <v>10</v>
      </c>
      <c r="H63" s="55">
        <f t="shared" si="2"/>
        <v>0</v>
      </c>
    </row>
    <row r="64" spans="2:16" x14ac:dyDescent="0.25">
      <c r="B64" s="24" t="s">
        <v>104</v>
      </c>
      <c r="C64" s="23" t="s">
        <v>105</v>
      </c>
      <c r="D64" s="320">
        <f>SUM(D65:D69)</f>
        <v>850859.5</v>
      </c>
      <c r="E64" s="53"/>
      <c r="F64" s="54"/>
      <c r="G64" s="64"/>
      <c r="H64" s="55" t="str">
        <f t="shared" si="2"/>
        <v/>
      </c>
    </row>
    <row r="65" spans="2:15" x14ac:dyDescent="0.25">
      <c r="B65" s="14"/>
      <c r="C65" s="15" t="s">
        <v>106</v>
      </c>
      <c r="D65" s="318">
        <v>60611.9</v>
      </c>
      <c r="E65" s="53"/>
      <c r="F65" s="54"/>
      <c r="G65" s="64">
        <v>15</v>
      </c>
      <c r="H65" s="55">
        <f t="shared" si="2"/>
        <v>20203.966666666667</v>
      </c>
    </row>
    <row r="66" spans="2:15" x14ac:dyDescent="0.25">
      <c r="B66" s="14"/>
      <c r="C66" s="15" t="s">
        <v>107</v>
      </c>
      <c r="D66" s="318">
        <v>270294.93</v>
      </c>
      <c r="E66" s="53"/>
      <c r="F66" s="54"/>
      <c r="G66" s="64">
        <v>15</v>
      </c>
      <c r="H66" s="55">
        <f t="shared" si="2"/>
        <v>90098.31</v>
      </c>
    </row>
    <row r="67" spans="2:15" x14ac:dyDescent="0.25">
      <c r="B67" s="14"/>
      <c r="C67" s="15" t="s">
        <v>108</v>
      </c>
      <c r="D67" s="318">
        <v>246859.65</v>
      </c>
      <c r="E67" s="53"/>
      <c r="F67" s="54"/>
      <c r="G67" s="64">
        <v>15</v>
      </c>
      <c r="H67" s="55">
        <f t="shared" si="2"/>
        <v>82286.549999999988</v>
      </c>
    </row>
    <row r="68" spans="2:15" x14ac:dyDescent="0.25">
      <c r="B68" s="14"/>
      <c r="C68" s="15" t="s">
        <v>109</v>
      </c>
      <c r="D68" s="318">
        <v>224950.66</v>
      </c>
      <c r="E68" s="53"/>
      <c r="F68" s="54"/>
      <c r="G68" s="64">
        <v>10</v>
      </c>
      <c r="H68" s="55">
        <f t="shared" si="2"/>
        <v>2.9103830456733704E-11</v>
      </c>
    </row>
    <row r="69" spans="2:15" x14ac:dyDescent="0.25">
      <c r="B69" s="14"/>
      <c r="C69" s="15" t="s">
        <v>261</v>
      </c>
      <c r="D69" s="318">
        <v>48142.36</v>
      </c>
      <c r="E69" s="53"/>
      <c r="F69" s="54"/>
      <c r="G69" s="64">
        <v>10</v>
      </c>
      <c r="H69" s="55">
        <f t="shared" si="2"/>
        <v>0</v>
      </c>
    </row>
    <row r="70" spans="2:15" x14ac:dyDescent="0.25">
      <c r="B70" s="24" t="s">
        <v>110</v>
      </c>
      <c r="C70" s="23" t="s">
        <v>111</v>
      </c>
      <c r="D70" s="321">
        <v>394975.35</v>
      </c>
      <c r="E70" s="53"/>
      <c r="F70" s="54"/>
      <c r="G70" s="64">
        <v>10</v>
      </c>
      <c r="H70" s="55">
        <f t="shared" si="2"/>
        <v>0</v>
      </c>
    </row>
    <row r="71" spans="2:15" ht="17.850000000000001" customHeight="1" x14ac:dyDescent="0.25">
      <c r="B71" s="22" t="s">
        <v>112</v>
      </c>
      <c r="C71" s="23" t="s">
        <v>113</v>
      </c>
      <c r="D71" s="319">
        <f>SUM(D72)</f>
        <v>38405.31</v>
      </c>
      <c r="E71" s="53"/>
      <c r="F71" s="54"/>
      <c r="G71" s="64"/>
      <c r="H71" s="55" t="str">
        <f t="shared" si="2"/>
        <v/>
      </c>
      <c r="L71" s="199"/>
    </row>
    <row r="72" spans="2:15" ht="17.850000000000001" customHeight="1" x14ac:dyDescent="0.25">
      <c r="B72" s="14" t="s">
        <v>114</v>
      </c>
      <c r="C72" s="15" t="s">
        <v>113</v>
      </c>
      <c r="D72" s="317">
        <v>38405.31</v>
      </c>
      <c r="E72" s="53"/>
      <c r="F72" s="54"/>
      <c r="G72" s="64">
        <v>10</v>
      </c>
      <c r="H72" s="55">
        <f t="shared" si="2"/>
        <v>0</v>
      </c>
    </row>
    <row r="73" spans="2:15" x14ac:dyDescent="0.25">
      <c r="B73" s="304" t="s">
        <v>115</v>
      </c>
      <c r="C73" s="305"/>
      <c r="D73" s="315">
        <f>SUM(D74)</f>
        <v>153922.92958541182</v>
      </c>
      <c r="E73" s="34"/>
      <c r="F73" s="35"/>
      <c r="G73" s="36"/>
      <c r="H73" s="36">
        <f>SUM(H74)</f>
        <v>16730</v>
      </c>
    </row>
    <row r="74" spans="2:15" ht="18.75" customHeight="1" x14ac:dyDescent="0.25">
      <c r="B74" s="11">
        <v>7</v>
      </c>
      <c r="C74" s="12" t="s">
        <v>116</v>
      </c>
      <c r="D74" s="316">
        <f>SUM(D75:D77)</f>
        <v>153922.92958541182</v>
      </c>
      <c r="E74" s="46"/>
      <c r="F74" s="47"/>
      <c r="G74" s="48"/>
      <c r="H74" s="48">
        <f>SUM(H75:H77)</f>
        <v>16730</v>
      </c>
    </row>
    <row r="75" spans="2:15" x14ac:dyDescent="0.25">
      <c r="B75" s="14" t="s">
        <v>117</v>
      </c>
      <c r="C75" s="15" t="s">
        <v>118</v>
      </c>
      <c r="D75" s="323">
        <f>SUM('Lisa 6.1. Lisa 2 Sisustus'!E7:E73)</f>
        <v>137192.92958541182</v>
      </c>
      <c r="E75" s="53"/>
      <c r="F75" s="54" t="s">
        <v>98</v>
      </c>
      <c r="G75" s="64">
        <v>10</v>
      </c>
      <c r="H75" s="55">
        <f t="shared" ref="H75:H80" si="3">IF(ISBLANK(G75),"",D75-D75/G75*10)</f>
        <v>0</v>
      </c>
      <c r="K75" s="199"/>
    </row>
    <row r="76" spans="2:15" x14ac:dyDescent="0.25">
      <c r="B76" s="14" t="s">
        <v>119</v>
      </c>
      <c r="C76" s="15" t="s">
        <v>120</v>
      </c>
      <c r="D76" s="317"/>
      <c r="E76" s="53"/>
      <c r="F76" s="54"/>
      <c r="G76" s="64"/>
      <c r="H76" s="55"/>
    </row>
    <row r="77" spans="2:15" x14ac:dyDescent="0.25">
      <c r="B77" s="14" t="s">
        <v>121</v>
      </c>
      <c r="C77" s="15" t="s">
        <v>122</v>
      </c>
      <c r="D77" s="317">
        <v>16730</v>
      </c>
      <c r="E77" s="53"/>
      <c r="F77" s="54"/>
      <c r="G77" s="86" t="s">
        <v>123</v>
      </c>
      <c r="H77" s="55">
        <f>D77</f>
        <v>16730</v>
      </c>
    </row>
    <row r="78" spans="2:15" x14ac:dyDescent="0.25">
      <c r="B78" s="14" t="s">
        <v>254</v>
      </c>
      <c r="C78" s="15"/>
      <c r="D78" s="317"/>
      <c r="E78" s="53"/>
      <c r="F78" s="54"/>
      <c r="G78" s="64"/>
      <c r="H78" s="55" t="str">
        <f t="shared" si="3"/>
        <v/>
      </c>
      <c r="L78" s="199"/>
    </row>
    <row r="79" spans="2:15" x14ac:dyDescent="0.25">
      <c r="B79" s="306" t="s">
        <v>124</v>
      </c>
      <c r="C79" s="307"/>
      <c r="D79" s="315">
        <f>SUM(D80)</f>
        <v>0</v>
      </c>
      <c r="E79" s="34"/>
      <c r="F79" s="35"/>
      <c r="G79" s="36"/>
      <c r="H79" s="36">
        <f>SUM(H80)</f>
        <v>0</v>
      </c>
      <c r="L79" s="234"/>
      <c r="M79" s="234"/>
      <c r="N79" s="234"/>
      <c r="O79" s="234"/>
    </row>
    <row r="80" spans="2:15" ht="18.75" customHeight="1" thickBot="1" x14ac:dyDescent="0.3">
      <c r="B80" s="87">
        <v>8</v>
      </c>
      <c r="C80" s="88" t="s">
        <v>125</v>
      </c>
      <c r="D80" s="324">
        <v>0</v>
      </c>
      <c r="E80" s="89"/>
      <c r="F80" s="90"/>
      <c r="G80" s="64">
        <v>10</v>
      </c>
      <c r="H80" s="55">
        <f t="shared" si="3"/>
        <v>0</v>
      </c>
      <c r="K80" s="234"/>
      <c r="L80" s="234"/>
      <c r="M80" s="234"/>
      <c r="N80" s="234"/>
      <c r="O80" s="234"/>
    </row>
    <row r="81" spans="2:16" ht="15.75" thickBot="1" x14ac:dyDescent="0.3">
      <c r="B81" s="299" t="s">
        <v>293</v>
      </c>
      <c r="C81" s="300"/>
      <c r="D81" s="325">
        <f>SUM(D9+D27+D73+D79)-D62-D75</f>
        <v>2714010.29</v>
      </c>
      <c r="E81" s="91">
        <f>SUMIF(E9:E80,"x",D9:D80)</f>
        <v>290500.65999999997</v>
      </c>
      <c r="F81" s="92">
        <f>SUMIF(F9:F80,"x",D9:D80)</f>
        <v>137192.92958541182</v>
      </c>
      <c r="G81" s="93"/>
      <c r="H81" s="93">
        <f>SUM(H9+H27+H73+H79)</f>
        <v>374054.10266666673</v>
      </c>
      <c r="L81" s="293"/>
      <c r="M81" s="293"/>
      <c r="N81" s="293"/>
      <c r="O81" s="293"/>
      <c r="P81" s="199"/>
    </row>
    <row r="82" spans="2:16" x14ac:dyDescent="0.25">
      <c r="B82" s="297" t="s">
        <v>126</v>
      </c>
      <c r="C82" s="298"/>
      <c r="D82" s="326">
        <f>SUM(D83)</f>
        <v>127112.70740176225</v>
      </c>
      <c r="E82" s="265"/>
      <c r="F82" s="94"/>
      <c r="G82" s="95"/>
      <c r="H82" s="94"/>
      <c r="I82" s="199"/>
      <c r="K82" s="85"/>
      <c r="L82" s="234"/>
      <c r="M82" s="234"/>
      <c r="N82" s="234"/>
      <c r="O82" s="234"/>
    </row>
    <row r="83" spans="2:16" x14ac:dyDescent="0.25">
      <c r="B83" s="19">
        <v>9</v>
      </c>
      <c r="C83" s="18" t="s">
        <v>127</v>
      </c>
      <c r="D83" s="327">
        <v>127112.70740176225</v>
      </c>
      <c r="E83" s="239"/>
      <c r="F83" s="260"/>
      <c r="G83" s="260"/>
      <c r="H83" s="96"/>
      <c r="K83" s="85"/>
      <c r="L83" s="294"/>
      <c r="M83" s="234"/>
      <c r="N83" s="234"/>
      <c r="O83" s="234"/>
    </row>
    <row r="84" spans="2:16" x14ac:dyDescent="0.25">
      <c r="B84" s="306" t="s">
        <v>128</v>
      </c>
      <c r="C84" s="307"/>
      <c r="D84" s="328">
        <f>SUM(D85)</f>
        <v>67850.25725000001</v>
      </c>
      <c r="E84" s="240"/>
      <c r="F84" s="98"/>
      <c r="G84" s="99"/>
      <c r="H84" s="98"/>
      <c r="L84" s="234"/>
      <c r="M84" s="234"/>
      <c r="N84" s="234"/>
      <c r="O84" s="234"/>
    </row>
    <row r="85" spans="2:16" ht="15.75" thickBot="1" x14ac:dyDescent="0.3">
      <c r="B85" s="16">
        <v>10</v>
      </c>
      <c r="C85" s="17">
        <v>2.5000000000000001E-2</v>
      </c>
      <c r="D85" s="329">
        <f>D81*C85</f>
        <v>67850.25725000001</v>
      </c>
      <c r="E85" s="239"/>
      <c r="F85" s="260"/>
      <c r="I85" s="199"/>
      <c r="L85" s="293"/>
      <c r="M85" s="293"/>
      <c r="N85" s="293"/>
      <c r="O85" s="293"/>
    </row>
    <row r="86" spans="2:16" ht="15.75" thickBot="1" x14ac:dyDescent="0.3">
      <c r="B86" s="299" t="s">
        <v>294</v>
      </c>
      <c r="C86" s="300"/>
      <c r="D86" s="330">
        <f>SUM(D81++D82+D84)</f>
        <v>2908973.2546517621</v>
      </c>
      <c r="E86" s="240"/>
      <c r="F86" s="260"/>
      <c r="G86" s="199"/>
      <c r="L86" s="234"/>
      <c r="M86" s="234"/>
      <c r="N86" s="234"/>
      <c r="O86" s="234"/>
    </row>
    <row r="87" spans="2:16" x14ac:dyDescent="0.25">
      <c r="B87" s="297" t="s">
        <v>129</v>
      </c>
      <c r="C87" s="298"/>
      <c r="D87" s="326">
        <f>SUM(D88)</f>
        <v>0</v>
      </c>
      <c r="E87" s="240"/>
      <c r="F87" s="260"/>
      <c r="G87" s="99"/>
      <c r="H87" s="98"/>
      <c r="L87" s="295"/>
      <c r="M87" s="234"/>
      <c r="N87" s="234"/>
      <c r="O87" s="234"/>
    </row>
    <row r="88" spans="2:16" ht="15.75" thickBot="1" x14ac:dyDescent="0.3">
      <c r="B88" s="87">
        <v>11</v>
      </c>
      <c r="C88" s="100" t="s">
        <v>48</v>
      </c>
      <c r="D88" s="331"/>
      <c r="E88" s="239"/>
      <c r="F88" s="260"/>
      <c r="G88" s="97"/>
      <c r="H88" s="101"/>
    </row>
    <row r="89" spans="2:16" ht="15.75" thickBot="1" x14ac:dyDescent="0.3">
      <c r="B89" s="299" t="s">
        <v>295</v>
      </c>
      <c r="C89" s="300"/>
      <c r="D89" s="330">
        <f>D86-D87</f>
        <v>2908973.2546517621</v>
      </c>
      <c r="E89" s="240"/>
      <c r="F89" s="261"/>
      <c r="G89" s="99"/>
      <c r="H89" s="98"/>
    </row>
    <row r="90" spans="2:16" x14ac:dyDescent="0.25">
      <c r="B90" s="297" t="s">
        <v>130</v>
      </c>
      <c r="C90" s="298"/>
      <c r="D90" s="326">
        <f>SUM(D91)</f>
        <v>581794.65093035239</v>
      </c>
      <c r="E90" s="240"/>
      <c r="F90" s="261"/>
      <c r="G90" s="99"/>
      <c r="H90" s="98"/>
    </row>
    <row r="91" spans="2:16" x14ac:dyDescent="0.25">
      <c r="B91" s="19">
        <v>12</v>
      </c>
      <c r="C91" s="20">
        <v>0.2</v>
      </c>
      <c r="D91" s="332">
        <f>D86*C91</f>
        <v>581794.65093035239</v>
      </c>
      <c r="E91" s="239"/>
      <c r="F91" s="102"/>
      <c r="G91" s="97"/>
      <c r="H91" s="102"/>
    </row>
    <row r="92" spans="2:16" ht="15.75" thickBot="1" x14ac:dyDescent="0.3">
      <c r="B92" s="301" t="s">
        <v>296</v>
      </c>
      <c r="C92" s="302"/>
      <c r="D92" s="333">
        <f>SUM(D89+D90)</f>
        <v>3490767.9055821146</v>
      </c>
      <c r="E92" s="240"/>
      <c r="F92" s="98"/>
      <c r="G92" s="99"/>
      <c r="H92" s="98"/>
    </row>
    <row r="93" spans="2:16" x14ac:dyDescent="0.25">
      <c r="B93" s="98"/>
      <c r="D93" s="4"/>
    </row>
    <row r="94" spans="2:16" x14ac:dyDescent="0.25">
      <c r="B94" s="98"/>
      <c r="D94" s="103"/>
      <c r="F94" s="4"/>
    </row>
    <row r="95" spans="2:16" x14ac:dyDescent="0.25">
      <c r="B95" s="98"/>
      <c r="D95" s="103"/>
      <c r="E95" s="4"/>
      <c r="F95" s="4"/>
    </row>
    <row r="96" spans="2:16" x14ac:dyDescent="0.25">
      <c r="B96" s="98"/>
      <c r="D96" s="103"/>
      <c r="F96" s="4"/>
    </row>
    <row r="97" spans="2:6" x14ac:dyDescent="0.25">
      <c r="B97" s="98"/>
      <c r="D97" s="103"/>
    </row>
    <row r="98" spans="2:6" x14ac:dyDescent="0.25">
      <c r="B98" s="98"/>
      <c r="C98" s="85"/>
      <c r="D98" s="4"/>
    </row>
    <row r="99" spans="2:6" x14ac:dyDescent="0.25">
      <c r="B99" s="98"/>
      <c r="D99" s="4"/>
    </row>
    <row r="101" spans="2:6" x14ac:dyDescent="0.25">
      <c r="C101" s="5"/>
      <c r="D101" s="6"/>
    </row>
    <row r="102" spans="2:6" x14ac:dyDescent="0.25">
      <c r="F102" s="4"/>
    </row>
  </sheetData>
  <mergeCells count="16">
    <mergeCell ref="B4:D4"/>
    <mergeCell ref="K8:K9"/>
    <mergeCell ref="L8:L9"/>
    <mergeCell ref="B9:C9"/>
    <mergeCell ref="B27:C27"/>
    <mergeCell ref="B87:C87"/>
    <mergeCell ref="B89:C89"/>
    <mergeCell ref="B90:C90"/>
    <mergeCell ref="B92:C92"/>
    <mergeCell ref="AB6:AH6"/>
    <mergeCell ref="B73:C73"/>
    <mergeCell ref="B79:C79"/>
    <mergeCell ref="B81:C81"/>
    <mergeCell ref="B82:C82"/>
    <mergeCell ref="B84:C84"/>
    <mergeCell ref="B86:C86"/>
  </mergeCells>
  <conditionalFormatting sqref="AB17:AB18 AB16:AH16 AC17:AH19">
    <cfRule type="expression" dxfId="43" priority="9">
      <formula>AND($CM17&lt;&gt;"",$CV17="")</formula>
    </cfRule>
    <cfRule type="expression" dxfId="42" priority="10">
      <formula>$CM17&lt;&gt;""</formula>
    </cfRule>
  </conditionalFormatting>
  <conditionalFormatting sqref="AB19">
    <cfRule type="expression" dxfId="41" priority="5">
      <formula>AND($CM21&lt;&gt;"",$CV21="")</formula>
    </cfRule>
    <cfRule type="expression" dxfId="40" priority="6">
      <formula>$CM21&lt;&gt;""</formula>
    </cfRule>
  </conditionalFormatting>
  <conditionalFormatting sqref="AB9:AH15">
    <cfRule type="expression" dxfId="39" priority="1">
      <formula>AND($CM9&lt;&gt;"",$CV9="")</formula>
    </cfRule>
    <cfRule type="expression" dxfId="38" priority="2">
      <formula>$CM9&lt;&gt;""</formula>
    </cfRule>
  </conditionalFormatting>
  <conditionalFormatting sqref="AB20:AH24">
    <cfRule type="expression" dxfId="37" priority="7">
      <formula>AND($CM23&lt;&gt;"",$CV23="")</formula>
    </cfRule>
    <cfRule type="expression" dxfId="36" priority="8">
      <formula>$CM23&lt;&gt;""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69270-2CBD-452A-82F2-FD255450C3E3}">
  <sheetPr codeName="Sheet47"/>
  <dimension ref="A1:AQ165"/>
  <sheetViews>
    <sheetView showOutlineSymbols="0" showWhiteSpace="0" zoomScale="70" zoomScaleNormal="70" workbookViewId="0">
      <selection activeCell="B2" sqref="B2"/>
    </sheetView>
  </sheetViews>
  <sheetFormatPr defaultColWidth="9.140625" defaultRowHeight="15" outlineLevelCol="1" x14ac:dyDescent="0.25"/>
  <cols>
    <col min="1" max="1" width="3" style="104" customWidth="1"/>
    <col min="2" max="2" width="126.7109375" style="106" customWidth="1"/>
    <col min="3" max="3" width="17" style="104" bestFit="1" customWidth="1"/>
    <col min="4" max="4" width="15" style="104" customWidth="1"/>
    <col min="5" max="5" width="15.28515625" style="104" customWidth="1"/>
    <col min="6" max="6" width="12" style="104" customWidth="1"/>
    <col min="7" max="7" width="12.85546875" style="104" customWidth="1"/>
    <col min="8" max="8" width="2.85546875" style="104" customWidth="1"/>
    <col min="9" max="10" width="13.5703125" style="104" customWidth="1" outlineLevel="1"/>
    <col min="11" max="11" width="13.5703125" style="105" customWidth="1" outlineLevel="1"/>
    <col min="12" max="12" width="13.5703125" style="104" customWidth="1" outlineLevel="1"/>
    <col min="13" max="13" width="13.5703125" style="105" customWidth="1" outlineLevel="1"/>
    <col min="14" max="14" width="13.5703125" style="104" customWidth="1" outlineLevel="1"/>
    <col min="15" max="15" width="13.5703125" style="105" customWidth="1" outlineLevel="1"/>
    <col min="16" max="20" width="13.5703125" style="104" customWidth="1" outlineLevel="1"/>
    <col min="21" max="21" width="2.85546875" style="104" customWidth="1" outlineLevel="1"/>
    <col min="22" max="22" width="13.5703125" style="104" customWidth="1" outlineLevel="1"/>
    <col min="23" max="26" width="12.42578125" style="104" customWidth="1" outlineLevel="1"/>
    <col min="27" max="27" width="2.85546875" style="104" customWidth="1" outlineLevel="1"/>
    <col min="28" max="32" width="11.5703125" style="104" customWidth="1"/>
    <col min="33" max="35" width="9.140625" style="104"/>
    <col min="36" max="36" width="51.7109375" style="104" customWidth="1" outlineLevel="1"/>
    <col min="37" max="37" width="18.5703125" style="104" customWidth="1" outlineLevel="1"/>
    <col min="38" max="38" width="26.5703125" style="104" customWidth="1" outlineLevel="1"/>
    <col min="39" max="39" width="24.7109375" style="104" customWidth="1" outlineLevel="1"/>
    <col min="40" max="40" width="23" style="104" customWidth="1" outlineLevel="1"/>
    <col min="41" max="43" width="9.140625" style="104" customWidth="1" outlineLevel="1"/>
    <col min="44" max="44" width="15.85546875" style="104" bestFit="1" customWidth="1"/>
    <col min="45" max="16384" width="9.140625" style="104"/>
  </cols>
  <sheetData>
    <row r="1" spans="1:43" x14ac:dyDescent="0.25">
      <c r="B1" s="21"/>
      <c r="G1" s="1" t="s">
        <v>131</v>
      </c>
      <c r="H1" s="1"/>
    </row>
    <row r="2" spans="1:43" x14ac:dyDescent="0.25">
      <c r="G2" s="107" t="s">
        <v>292</v>
      </c>
      <c r="H2" s="107"/>
    </row>
    <row r="3" spans="1:43" x14ac:dyDescent="0.25">
      <c r="F3" s="108"/>
    </row>
    <row r="4" spans="1:43" ht="15.75" x14ac:dyDescent="0.25">
      <c r="B4" s="313" t="s">
        <v>289</v>
      </c>
      <c r="C4" s="313"/>
      <c r="D4" s="313"/>
      <c r="E4" s="313"/>
      <c r="F4" s="313"/>
      <c r="G4" s="313"/>
      <c r="H4" s="235"/>
      <c r="I4" s="314" t="s">
        <v>132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V4" s="314" t="s">
        <v>133</v>
      </c>
      <c r="W4" s="314"/>
      <c r="X4" s="314"/>
      <c r="Y4" s="314"/>
      <c r="Z4" s="314"/>
      <c r="AB4" s="314" t="s">
        <v>134</v>
      </c>
      <c r="AC4" s="314"/>
      <c r="AD4" s="314"/>
      <c r="AE4" s="314"/>
      <c r="AF4" s="314"/>
      <c r="AJ4" s="290" t="s">
        <v>1</v>
      </c>
    </row>
    <row r="5" spans="1:43" ht="15.75" thickBot="1" x14ac:dyDescent="0.3">
      <c r="E5" s="108"/>
    </row>
    <row r="6" spans="1:43" ht="45.75" thickBot="1" x14ac:dyDescent="0.3">
      <c r="B6" s="109" t="s">
        <v>135</v>
      </c>
      <c r="C6" s="110" t="s">
        <v>136</v>
      </c>
      <c r="D6" s="238" t="s">
        <v>137</v>
      </c>
      <c r="E6" s="111" t="s">
        <v>291</v>
      </c>
      <c r="F6" s="112" t="s">
        <v>118</v>
      </c>
      <c r="G6" s="113" t="s">
        <v>120</v>
      </c>
      <c r="H6" s="114"/>
      <c r="I6" s="115" t="s">
        <v>138</v>
      </c>
      <c r="J6" s="266" t="s">
        <v>10</v>
      </c>
      <c r="K6" s="116" t="s">
        <v>139</v>
      </c>
      <c r="L6" s="266" t="s">
        <v>12</v>
      </c>
      <c r="M6" s="116" t="s">
        <v>140</v>
      </c>
      <c r="N6" s="266" t="s">
        <v>14</v>
      </c>
      <c r="O6" s="117" t="s">
        <v>141</v>
      </c>
      <c r="P6" s="266" t="s">
        <v>16</v>
      </c>
      <c r="Q6" s="118" t="s">
        <v>252</v>
      </c>
      <c r="R6" s="266" t="s">
        <v>251</v>
      </c>
      <c r="S6" s="119" t="s">
        <v>142</v>
      </c>
      <c r="T6" s="267" t="s">
        <v>143</v>
      </c>
      <c r="V6" s="268" t="s">
        <v>10</v>
      </c>
      <c r="W6" s="269" t="s">
        <v>12</v>
      </c>
      <c r="X6" s="269" t="s">
        <v>14</v>
      </c>
      <c r="Y6" s="266" t="s">
        <v>16</v>
      </c>
      <c r="Z6" s="267" t="s">
        <v>251</v>
      </c>
      <c r="AA6" s="114"/>
      <c r="AB6" s="268" t="s">
        <v>10</v>
      </c>
      <c r="AC6" s="269" t="s">
        <v>12</v>
      </c>
      <c r="AD6" s="269" t="s">
        <v>14</v>
      </c>
      <c r="AE6" s="266" t="s">
        <v>16</v>
      </c>
      <c r="AF6" s="267" t="s">
        <v>251</v>
      </c>
      <c r="AJ6" s="32" t="s">
        <v>19</v>
      </c>
      <c r="AK6" s="32" t="s">
        <v>20</v>
      </c>
      <c r="AL6" s="32" t="s">
        <v>21</v>
      </c>
      <c r="AM6" s="32" t="s">
        <v>22</v>
      </c>
      <c r="AN6" s="32" t="s">
        <v>23</v>
      </c>
      <c r="AO6" s="32" t="s">
        <v>24</v>
      </c>
      <c r="AP6" s="32" t="s">
        <v>25</v>
      </c>
      <c r="AQ6" s="120"/>
    </row>
    <row r="7" spans="1:43" x14ac:dyDescent="0.25">
      <c r="A7" s="121"/>
      <c r="B7" s="236" t="s">
        <v>144</v>
      </c>
      <c r="C7" s="122">
        <f>IF(I7+K7+M7+O7+Q7+S7=0,"",I7+K7+M7+O7+Q7+S7)</f>
        <v>14</v>
      </c>
      <c r="D7" s="123">
        <v>791</v>
      </c>
      <c r="E7" s="334">
        <f>IFERROR(SUM(C7*D7),"")</f>
        <v>11074</v>
      </c>
      <c r="F7" s="124" t="s">
        <v>98</v>
      </c>
      <c r="G7" s="125"/>
      <c r="H7" s="104" t="str">
        <f>IFERROR(IF(SUM(I7,K7,M7,O7,Q7,S7)-C7=0,"","K"),"")</f>
        <v/>
      </c>
      <c r="I7" s="126"/>
      <c r="J7" s="270" t="str">
        <f>IF(ISBLANK(I7),"",SUM(I7*$D7))</f>
        <v/>
      </c>
      <c r="K7" s="127"/>
      <c r="L7" s="270" t="str">
        <f>IF(ISBLANK(K7),"",SUM(K7*$D7))</f>
        <v/>
      </c>
      <c r="M7" s="127">
        <v>14</v>
      </c>
      <c r="N7" s="270">
        <f>IF(ISBLANK(M7),"",SUM(M7*$D7))</f>
        <v>11074</v>
      </c>
      <c r="O7" s="127"/>
      <c r="P7" s="270" t="str">
        <f>IF(ISBLANK(O7),"",SUM(O7*$D7))</f>
        <v/>
      </c>
      <c r="Q7" s="128"/>
      <c r="R7" s="270" t="str">
        <f>IF(ISBLANK(Q7),"",SUM(Q7*$D7))</f>
        <v/>
      </c>
      <c r="S7" s="129"/>
      <c r="T7" s="271" t="str">
        <f>IF(ISBLANK(S7),"",SUM(S7*$D7))</f>
        <v/>
      </c>
      <c r="U7" s="130"/>
      <c r="V7" s="272" t="str">
        <f t="shared" ref="V7:V70" si="0">IFERROR(IF(ISBLANK($T7),"",$T7*$AP$7),"")</f>
        <v/>
      </c>
      <c r="W7" s="270" t="str">
        <f t="shared" ref="W7:W70" si="1">IFERROR(IF(ISBLANK($T7),"",$T7*$AP$8),"")</f>
        <v/>
      </c>
      <c r="X7" s="270" t="str">
        <f t="shared" ref="X7:X70" si="2">IFERROR(IF(ISBLANK($T7),"",$T7*$AP$9),"")</f>
        <v/>
      </c>
      <c r="Y7" s="270" t="str">
        <f t="shared" ref="Y7:Y70" si="3">IFERROR(IF(ISBLANK($T7),"",$T7*$AP$10),"")</f>
        <v/>
      </c>
      <c r="Z7" s="271" t="str">
        <f>IFERROR(IF(ISBLANK($T7),"",$T7*$AP$11),"")</f>
        <v/>
      </c>
      <c r="AA7" s="242" t="str">
        <f t="shared" ref="AA7:AA52" si="4">IF(SUM(T7)=SUM(V7:Z7),"","K")</f>
        <v/>
      </c>
      <c r="AB7" s="273" t="str">
        <f t="shared" ref="AB7:AB70" si="5">IF(SUM(J7,V7)=0,"",SUM(J7,V7))</f>
        <v/>
      </c>
      <c r="AC7" s="274" t="str">
        <f t="shared" ref="AC7:AC70" si="6">IF(SUM(L7,W7)=0,"",SUM(L7,W7))</f>
        <v/>
      </c>
      <c r="AD7" s="274">
        <f t="shared" ref="AD7:AD70" si="7">IF(SUM(N7,X7)=0,"",SUM(N7,X7))</f>
        <v>11074</v>
      </c>
      <c r="AE7" s="274" t="str">
        <f t="shared" ref="AE7:AE70" si="8">IF(SUM(P7,Y7)=0,"",SUM(P7,Y7))</f>
        <v/>
      </c>
      <c r="AF7" s="275" t="str">
        <f t="shared" ref="AF7:AF70" si="9">IF(SUM(R7,Z7)=0,"",SUM(R7,Z7))</f>
        <v/>
      </c>
      <c r="AH7" s="197"/>
      <c r="AJ7" s="42" t="s">
        <v>27</v>
      </c>
      <c r="AK7" s="43">
        <v>337.3</v>
      </c>
      <c r="AL7" s="43">
        <v>0</v>
      </c>
      <c r="AM7" s="43">
        <v>142.11973318510289</v>
      </c>
      <c r="AN7" s="43">
        <v>0</v>
      </c>
      <c r="AO7" s="43">
        <v>479.41973318510293</v>
      </c>
      <c r="AP7" s="44">
        <v>0.34188100490986451</v>
      </c>
      <c r="AQ7" s="131"/>
    </row>
    <row r="8" spans="1:43" x14ac:dyDescent="0.25">
      <c r="A8" s="121"/>
      <c r="B8" s="236" t="s">
        <v>145</v>
      </c>
      <c r="C8" s="122">
        <f t="shared" ref="C8:C71" si="10">IF(I8+K8+M8+O8+Q8+S8=0,"",I8+K8+M8+O8+Q8+S8)</f>
        <v>8</v>
      </c>
      <c r="D8" s="123">
        <v>493</v>
      </c>
      <c r="E8" s="334">
        <f t="shared" ref="E8:E71" si="11">IFERROR(SUM(C8*D8),"")</f>
        <v>3944</v>
      </c>
      <c r="F8" s="124" t="s">
        <v>98</v>
      </c>
      <c r="G8" s="132"/>
      <c r="H8" s="104" t="str">
        <f t="shared" ref="H8:H71" si="12">IFERROR(IF(SUM(I8,K8,M8,O8,Q8,S8)-C8=0,"","K"),"")</f>
        <v/>
      </c>
      <c r="I8" s="133"/>
      <c r="J8" s="270" t="str">
        <f t="shared" ref="J8:J71" si="13">IF(ISBLANK(I8),"",SUM(I8*$D8))</f>
        <v/>
      </c>
      <c r="K8" s="127"/>
      <c r="L8" s="270" t="str">
        <f t="shared" ref="L8:L71" si="14">IF(ISBLANK(K8),"",SUM(K8*$D8))</f>
        <v/>
      </c>
      <c r="M8" s="127">
        <v>8</v>
      </c>
      <c r="N8" s="270">
        <f t="shared" ref="N8:N71" si="15">IF(ISBLANK(M8),"",SUM(M8*$D8))</f>
        <v>3944</v>
      </c>
      <c r="O8" s="127"/>
      <c r="P8" s="270" t="str">
        <f t="shared" ref="P8:P71" si="16">IF(ISBLANK(O8),"",SUM(O8*$D8))</f>
        <v/>
      </c>
      <c r="Q8" s="134"/>
      <c r="R8" s="270" t="str">
        <f t="shared" ref="R8:R71" si="17">IF(ISBLANK(Q8),"",SUM(Q8*$D8))</f>
        <v/>
      </c>
      <c r="S8" s="135"/>
      <c r="T8" s="271" t="str">
        <f t="shared" ref="T8:T71" si="18">IF(ISBLANK(S8),"",SUM(S8*$D8))</f>
        <v/>
      </c>
      <c r="U8" s="130"/>
      <c r="V8" s="272" t="str">
        <f t="shared" si="0"/>
        <v/>
      </c>
      <c r="W8" s="270" t="str">
        <f t="shared" si="1"/>
        <v/>
      </c>
      <c r="X8" s="270" t="str">
        <f t="shared" si="2"/>
        <v/>
      </c>
      <c r="Y8" s="270" t="str">
        <f t="shared" si="3"/>
        <v/>
      </c>
      <c r="Z8" s="271" t="str">
        <f t="shared" ref="Z8:Z71" si="19">IFERROR(IF(ISBLANK($T8),"",$T8*$AP$11),"")</f>
        <v/>
      </c>
      <c r="AA8" s="242" t="str">
        <f t="shared" si="4"/>
        <v/>
      </c>
      <c r="AB8" s="273" t="str">
        <f t="shared" si="5"/>
        <v/>
      </c>
      <c r="AC8" s="274" t="str">
        <f t="shared" si="6"/>
        <v/>
      </c>
      <c r="AD8" s="274">
        <f t="shared" si="7"/>
        <v>3944</v>
      </c>
      <c r="AE8" s="274" t="str">
        <f t="shared" si="8"/>
        <v/>
      </c>
      <c r="AF8" s="275" t="str">
        <f t="shared" si="9"/>
        <v/>
      </c>
      <c r="AH8" s="197"/>
      <c r="AJ8" s="42" t="s">
        <v>30</v>
      </c>
      <c r="AK8" s="43">
        <v>75</v>
      </c>
      <c r="AL8" s="43">
        <v>0</v>
      </c>
      <c r="AM8" s="43">
        <v>31.600889382990562</v>
      </c>
      <c r="AN8" s="43">
        <v>5.4994541484716137</v>
      </c>
      <c r="AO8" s="43">
        <v>112.10034353146217</v>
      </c>
      <c r="AP8" s="44">
        <v>7.9940343386908794E-2</v>
      </c>
      <c r="AQ8" s="136"/>
    </row>
    <row r="9" spans="1:43" x14ac:dyDescent="0.25">
      <c r="A9" s="121"/>
      <c r="B9" s="236" t="s">
        <v>146</v>
      </c>
      <c r="C9" s="122">
        <f t="shared" si="10"/>
        <v>2</v>
      </c>
      <c r="D9" s="123">
        <v>366</v>
      </c>
      <c r="E9" s="334">
        <f t="shared" si="11"/>
        <v>732</v>
      </c>
      <c r="F9" s="124" t="s">
        <v>98</v>
      </c>
      <c r="G9" s="132"/>
      <c r="H9" s="104" t="str">
        <f t="shared" si="12"/>
        <v/>
      </c>
      <c r="I9" s="133">
        <v>1</v>
      </c>
      <c r="J9" s="270">
        <f t="shared" si="13"/>
        <v>366</v>
      </c>
      <c r="K9" s="127"/>
      <c r="L9" s="270" t="str">
        <f t="shared" si="14"/>
        <v/>
      </c>
      <c r="M9" s="127">
        <v>1</v>
      </c>
      <c r="N9" s="270">
        <f t="shared" si="15"/>
        <v>366</v>
      </c>
      <c r="O9" s="127"/>
      <c r="P9" s="270" t="str">
        <f t="shared" si="16"/>
        <v/>
      </c>
      <c r="Q9" s="134"/>
      <c r="R9" s="270" t="str">
        <f t="shared" si="17"/>
        <v/>
      </c>
      <c r="S9" s="135"/>
      <c r="T9" s="271" t="str">
        <f t="shared" si="18"/>
        <v/>
      </c>
      <c r="U9" s="130"/>
      <c r="V9" s="272" t="str">
        <f t="shared" si="0"/>
        <v/>
      </c>
      <c r="W9" s="270" t="str">
        <f t="shared" si="1"/>
        <v/>
      </c>
      <c r="X9" s="270" t="str">
        <f t="shared" si="2"/>
        <v/>
      </c>
      <c r="Y9" s="270" t="str">
        <f t="shared" si="3"/>
        <v/>
      </c>
      <c r="Z9" s="271" t="str">
        <f t="shared" si="19"/>
        <v/>
      </c>
      <c r="AA9" s="242" t="str">
        <f t="shared" si="4"/>
        <v/>
      </c>
      <c r="AB9" s="273">
        <f t="shared" si="5"/>
        <v>366</v>
      </c>
      <c r="AC9" s="274" t="str">
        <f t="shared" si="6"/>
        <v/>
      </c>
      <c r="AD9" s="274">
        <f t="shared" si="7"/>
        <v>366</v>
      </c>
      <c r="AE9" s="274" t="str">
        <f t="shared" si="8"/>
        <v/>
      </c>
      <c r="AF9" s="275" t="str">
        <f t="shared" si="9"/>
        <v/>
      </c>
      <c r="AH9" s="197"/>
      <c r="AJ9" s="42" t="s">
        <v>34</v>
      </c>
      <c r="AK9" s="43">
        <v>351.09999999999997</v>
      </c>
      <c r="AL9" s="43">
        <v>0</v>
      </c>
      <c r="AM9" s="43">
        <v>147.93429683157314</v>
      </c>
      <c r="AN9" s="43">
        <v>87.516480506682683</v>
      </c>
      <c r="AO9" s="43">
        <v>586.55077733825578</v>
      </c>
      <c r="AP9" s="44">
        <v>0.41827767049722309</v>
      </c>
      <c r="AQ9" s="136"/>
    </row>
    <row r="10" spans="1:43" x14ac:dyDescent="0.25">
      <c r="A10" s="121"/>
      <c r="B10" s="236" t="s">
        <v>147</v>
      </c>
      <c r="C10" s="122">
        <f t="shared" si="10"/>
        <v>13</v>
      </c>
      <c r="D10" s="123">
        <v>136.30000000000001</v>
      </c>
      <c r="E10" s="334">
        <f t="shared" si="11"/>
        <v>1771.9</v>
      </c>
      <c r="F10" s="124" t="s">
        <v>98</v>
      </c>
      <c r="G10" s="132"/>
      <c r="H10" s="104" t="str">
        <f t="shared" si="12"/>
        <v/>
      </c>
      <c r="I10" s="133"/>
      <c r="J10" s="270" t="str">
        <f t="shared" si="13"/>
        <v/>
      </c>
      <c r="K10" s="127"/>
      <c r="L10" s="270" t="str">
        <f t="shared" si="14"/>
        <v/>
      </c>
      <c r="M10" s="127"/>
      <c r="N10" s="270" t="str">
        <f t="shared" si="15"/>
        <v/>
      </c>
      <c r="O10" s="127"/>
      <c r="P10" s="270" t="str">
        <f t="shared" si="16"/>
        <v/>
      </c>
      <c r="Q10" s="134"/>
      <c r="R10" s="270" t="str">
        <f t="shared" si="17"/>
        <v/>
      </c>
      <c r="S10" s="135">
        <v>13</v>
      </c>
      <c r="T10" s="271">
        <f t="shared" si="18"/>
        <v>1771.9</v>
      </c>
      <c r="U10" s="130"/>
      <c r="V10" s="272">
        <f t="shared" si="0"/>
        <v>605.77895259978891</v>
      </c>
      <c r="W10" s="270">
        <f t="shared" si="1"/>
        <v>141.6462944472637</v>
      </c>
      <c r="X10" s="270">
        <f t="shared" si="2"/>
        <v>741.14620435402958</v>
      </c>
      <c r="Y10" s="270">
        <f t="shared" si="3"/>
        <v>260.69939116412036</v>
      </c>
      <c r="Z10" s="271">
        <f t="shared" si="19"/>
        <v>22.629157434797929</v>
      </c>
      <c r="AA10" s="242" t="str">
        <f t="shared" si="4"/>
        <v/>
      </c>
      <c r="AB10" s="273">
        <f t="shared" si="5"/>
        <v>605.77895259978891</v>
      </c>
      <c r="AC10" s="274">
        <f t="shared" si="6"/>
        <v>141.6462944472637</v>
      </c>
      <c r="AD10" s="274">
        <f t="shared" si="7"/>
        <v>741.14620435402958</v>
      </c>
      <c r="AE10" s="274">
        <f t="shared" si="8"/>
        <v>260.69939116412036</v>
      </c>
      <c r="AF10" s="275">
        <f t="shared" si="9"/>
        <v>22.629157434797929</v>
      </c>
      <c r="AH10" s="197"/>
      <c r="AJ10" s="42" t="s">
        <v>37</v>
      </c>
      <c r="AK10" s="43">
        <v>123.5</v>
      </c>
      <c r="AL10" s="43">
        <v>0</v>
      </c>
      <c r="AM10" s="43">
        <v>52.036131183991131</v>
      </c>
      <c r="AN10" s="43">
        <v>30.784065344845668</v>
      </c>
      <c r="AO10" s="43">
        <v>206.32019652883679</v>
      </c>
      <c r="AP10" s="44">
        <v>0.1471298556149446</v>
      </c>
      <c r="AQ10" s="136"/>
    </row>
    <row r="11" spans="1:43" x14ac:dyDescent="0.25">
      <c r="A11" s="121"/>
      <c r="B11" s="236" t="s">
        <v>148</v>
      </c>
      <c r="C11" s="122">
        <f t="shared" si="10"/>
        <v>12</v>
      </c>
      <c r="D11" s="123">
        <v>108.55</v>
      </c>
      <c r="E11" s="334">
        <f t="shared" si="11"/>
        <v>1302.5999999999999</v>
      </c>
      <c r="F11" s="124" t="s">
        <v>98</v>
      </c>
      <c r="G11" s="132"/>
      <c r="H11" s="104" t="str">
        <f t="shared" si="12"/>
        <v/>
      </c>
      <c r="I11" s="133"/>
      <c r="J11" s="270" t="str">
        <f t="shared" si="13"/>
        <v/>
      </c>
      <c r="K11" s="127"/>
      <c r="L11" s="270" t="str">
        <f t="shared" si="14"/>
        <v/>
      </c>
      <c r="M11" s="127"/>
      <c r="N11" s="270" t="str">
        <f t="shared" si="15"/>
        <v/>
      </c>
      <c r="O11" s="127"/>
      <c r="P11" s="270" t="str">
        <f t="shared" si="16"/>
        <v/>
      </c>
      <c r="Q11" s="134"/>
      <c r="R11" s="270" t="str">
        <f t="shared" si="17"/>
        <v/>
      </c>
      <c r="S11" s="135">
        <v>12</v>
      </c>
      <c r="T11" s="271">
        <f t="shared" si="18"/>
        <v>1302.5999999999999</v>
      </c>
      <c r="U11" s="130"/>
      <c r="V11" s="272">
        <f t="shared" si="0"/>
        <v>445.33419699558948</v>
      </c>
      <c r="W11" s="270">
        <f t="shared" si="1"/>
        <v>104.13029129578739</v>
      </c>
      <c r="X11" s="270">
        <f t="shared" si="2"/>
        <v>544.84849358968279</v>
      </c>
      <c r="Y11" s="270">
        <f t="shared" si="3"/>
        <v>191.65134992402682</v>
      </c>
      <c r="Z11" s="271">
        <f t="shared" si="19"/>
        <v>16.635668194913809</v>
      </c>
      <c r="AA11" s="242" t="str">
        <f t="shared" si="4"/>
        <v/>
      </c>
      <c r="AB11" s="273">
        <f t="shared" si="5"/>
        <v>445.33419699558948</v>
      </c>
      <c r="AC11" s="274">
        <f t="shared" si="6"/>
        <v>104.13029129578739</v>
      </c>
      <c r="AD11" s="274">
        <f t="shared" si="7"/>
        <v>544.84849358968279</v>
      </c>
      <c r="AE11" s="274">
        <f t="shared" si="8"/>
        <v>191.65134992402682</v>
      </c>
      <c r="AF11" s="275">
        <f t="shared" si="9"/>
        <v>16.635668194913809</v>
      </c>
      <c r="AH11" s="197"/>
      <c r="AJ11" s="42" t="s">
        <v>41</v>
      </c>
      <c r="AK11" s="43">
        <v>12.6</v>
      </c>
      <c r="AL11" s="43">
        <v>0</v>
      </c>
      <c r="AM11" s="43">
        <v>5.3089494163424149</v>
      </c>
      <c r="AN11" s="43">
        <v>0</v>
      </c>
      <c r="AO11" s="43">
        <v>17.908949416342416</v>
      </c>
      <c r="AP11" s="44">
        <v>1.2771125591059274E-2</v>
      </c>
      <c r="AQ11" s="131"/>
    </row>
    <row r="12" spans="1:43" x14ac:dyDescent="0.25">
      <c r="A12" s="121"/>
      <c r="B12" s="236" t="s">
        <v>149</v>
      </c>
      <c r="C12" s="122">
        <f t="shared" si="10"/>
        <v>9</v>
      </c>
      <c r="D12" s="123">
        <v>349.49</v>
      </c>
      <c r="E12" s="334">
        <f t="shared" si="11"/>
        <v>3145.41</v>
      </c>
      <c r="F12" s="124" t="s">
        <v>98</v>
      </c>
      <c r="G12" s="132"/>
      <c r="H12" s="104" t="str">
        <f t="shared" si="12"/>
        <v/>
      </c>
      <c r="I12" s="133"/>
      <c r="J12" s="270" t="str">
        <f t="shared" si="13"/>
        <v/>
      </c>
      <c r="K12" s="127"/>
      <c r="L12" s="270" t="str">
        <f t="shared" si="14"/>
        <v/>
      </c>
      <c r="M12" s="127">
        <v>9</v>
      </c>
      <c r="N12" s="270">
        <f t="shared" si="15"/>
        <v>3145.41</v>
      </c>
      <c r="O12" s="127"/>
      <c r="P12" s="270" t="str">
        <f t="shared" si="16"/>
        <v/>
      </c>
      <c r="Q12" s="134"/>
      <c r="R12" s="270" t="str">
        <f t="shared" si="17"/>
        <v/>
      </c>
      <c r="S12" s="135"/>
      <c r="T12" s="271" t="str">
        <f t="shared" si="18"/>
        <v/>
      </c>
      <c r="U12" s="130"/>
      <c r="V12" s="272" t="str">
        <f t="shared" si="0"/>
        <v/>
      </c>
      <c r="W12" s="270" t="str">
        <f t="shared" si="1"/>
        <v/>
      </c>
      <c r="X12" s="270" t="str">
        <f t="shared" si="2"/>
        <v/>
      </c>
      <c r="Y12" s="270" t="str">
        <f t="shared" si="3"/>
        <v/>
      </c>
      <c r="Z12" s="271" t="str">
        <f t="shared" si="19"/>
        <v/>
      </c>
      <c r="AA12" s="242" t="str">
        <f t="shared" si="4"/>
        <v/>
      </c>
      <c r="AB12" s="273" t="str">
        <f t="shared" si="5"/>
        <v/>
      </c>
      <c r="AC12" s="274" t="str">
        <f t="shared" si="6"/>
        <v/>
      </c>
      <c r="AD12" s="274">
        <f t="shared" si="7"/>
        <v>3145.41</v>
      </c>
      <c r="AE12" s="274" t="str">
        <f t="shared" si="8"/>
        <v/>
      </c>
      <c r="AF12" s="275" t="str">
        <f t="shared" si="9"/>
        <v/>
      </c>
      <c r="AH12" s="197"/>
      <c r="AJ12" s="71" t="s">
        <v>45</v>
      </c>
      <c r="AK12" s="72">
        <v>-2.2737367544323206E-13</v>
      </c>
      <c r="AL12" s="72">
        <v>0</v>
      </c>
      <c r="AM12" s="72">
        <v>-9.5802804883807667E-14</v>
      </c>
      <c r="AN12" s="72">
        <v>0</v>
      </c>
      <c r="AO12" s="72">
        <v>-3.2317648032703974E-13</v>
      </c>
      <c r="AP12" s="137">
        <v>-2.3046172739573545E-16</v>
      </c>
      <c r="AQ12" s="136"/>
    </row>
    <row r="13" spans="1:43" x14ac:dyDescent="0.25">
      <c r="A13" s="121"/>
      <c r="B13" s="236" t="s">
        <v>150</v>
      </c>
      <c r="C13" s="122">
        <f t="shared" si="10"/>
        <v>3</v>
      </c>
      <c r="D13" s="123">
        <v>259.16000000000003</v>
      </c>
      <c r="E13" s="334">
        <f t="shared" si="11"/>
        <v>777.48</v>
      </c>
      <c r="F13" s="124" t="s">
        <v>98</v>
      </c>
      <c r="G13" s="132"/>
      <c r="H13" s="104" t="str">
        <f t="shared" si="12"/>
        <v/>
      </c>
      <c r="I13" s="133"/>
      <c r="J13" s="270" t="str">
        <f t="shared" si="13"/>
        <v/>
      </c>
      <c r="K13" s="127"/>
      <c r="L13" s="270" t="str">
        <f t="shared" si="14"/>
        <v/>
      </c>
      <c r="M13" s="127">
        <v>3</v>
      </c>
      <c r="N13" s="270">
        <f t="shared" si="15"/>
        <v>777.48</v>
      </c>
      <c r="O13" s="127"/>
      <c r="P13" s="270" t="str">
        <f t="shared" si="16"/>
        <v/>
      </c>
      <c r="Q13" s="134"/>
      <c r="R13" s="270" t="str">
        <f t="shared" si="17"/>
        <v/>
      </c>
      <c r="S13" s="135"/>
      <c r="T13" s="271" t="str">
        <f t="shared" si="18"/>
        <v/>
      </c>
      <c r="U13" s="130"/>
      <c r="V13" s="272" t="str">
        <f t="shared" si="0"/>
        <v/>
      </c>
      <c r="W13" s="270" t="str">
        <f t="shared" si="1"/>
        <v/>
      </c>
      <c r="X13" s="270" t="str">
        <f t="shared" si="2"/>
        <v/>
      </c>
      <c r="Y13" s="270" t="str">
        <f t="shared" si="3"/>
        <v/>
      </c>
      <c r="Z13" s="271" t="str">
        <f t="shared" si="19"/>
        <v/>
      </c>
      <c r="AA13" s="242" t="str">
        <f t="shared" si="4"/>
        <v/>
      </c>
      <c r="AB13" s="273" t="str">
        <f t="shared" si="5"/>
        <v/>
      </c>
      <c r="AC13" s="274" t="str">
        <f t="shared" si="6"/>
        <v/>
      </c>
      <c r="AD13" s="274">
        <f t="shared" si="7"/>
        <v>777.48</v>
      </c>
      <c r="AE13" s="274" t="str">
        <f t="shared" si="8"/>
        <v/>
      </c>
      <c r="AF13" s="275" t="str">
        <f t="shared" si="9"/>
        <v/>
      </c>
      <c r="AH13" s="197"/>
      <c r="AJ13" s="71" t="s">
        <v>49</v>
      </c>
      <c r="AK13" s="72">
        <v>899.49999999999977</v>
      </c>
      <c r="AL13" s="72">
        <v>0</v>
      </c>
      <c r="AM13" s="72">
        <v>379</v>
      </c>
      <c r="AN13" s="72">
        <v>123.79999999999997</v>
      </c>
      <c r="AO13" s="72">
        <v>1402.2999999999997</v>
      </c>
      <c r="AP13" s="137">
        <v>1</v>
      </c>
      <c r="AQ13" s="136"/>
    </row>
    <row r="14" spans="1:43" x14ac:dyDescent="0.25">
      <c r="A14" s="121"/>
      <c r="B14" s="236" t="s">
        <v>151</v>
      </c>
      <c r="C14" s="122">
        <f t="shared" si="10"/>
        <v>24</v>
      </c>
      <c r="D14" s="123">
        <v>139.51</v>
      </c>
      <c r="E14" s="334">
        <f t="shared" si="11"/>
        <v>3348.24</v>
      </c>
      <c r="F14" s="124" t="s">
        <v>98</v>
      </c>
      <c r="G14" s="132"/>
      <c r="H14" s="104" t="str">
        <f t="shared" si="12"/>
        <v/>
      </c>
      <c r="I14" s="133">
        <v>9</v>
      </c>
      <c r="J14" s="270">
        <f t="shared" si="13"/>
        <v>1255.5899999999999</v>
      </c>
      <c r="K14" s="127">
        <v>8</v>
      </c>
      <c r="L14" s="270">
        <f t="shared" si="14"/>
        <v>1116.08</v>
      </c>
      <c r="M14" s="127">
        <v>6</v>
      </c>
      <c r="N14" s="270">
        <f t="shared" si="15"/>
        <v>837.06</v>
      </c>
      <c r="O14" s="127"/>
      <c r="P14" s="270" t="str">
        <f t="shared" si="16"/>
        <v/>
      </c>
      <c r="Q14" s="134">
        <v>1</v>
      </c>
      <c r="R14" s="270">
        <f t="shared" si="17"/>
        <v>139.51</v>
      </c>
      <c r="S14" s="135">
        <v>0</v>
      </c>
      <c r="T14" s="271">
        <f t="shared" si="18"/>
        <v>0</v>
      </c>
      <c r="U14" s="130"/>
      <c r="V14" s="272">
        <f t="shared" si="0"/>
        <v>0</v>
      </c>
      <c r="W14" s="270">
        <f t="shared" si="1"/>
        <v>0</v>
      </c>
      <c r="X14" s="270">
        <f t="shared" si="2"/>
        <v>0</v>
      </c>
      <c r="Y14" s="270">
        <f t="shared" si="3"/>
        <v>0</v>
      </c>
      <c r="Z14" s="271">
        <f t="shared" si="19"/>
        <v>0</v>
      </c>
      <c r="AA14" s="242" t="str">
        <f t="shared" si="4"/>
        <v/>
      </c>
      <c r="AB14" s="273">
        <f t="shared" si="5"/>
        <v>1255.5899999999999</v>
      </c>
      <c r="AC14" s="274">
        <f t="shared" si="6"/>
        <v>1116.08</v>
      </c>
      <c r="AD14" s="274">
        <f t="shared" si="7"/>
        <v>837.06</v>
      </c>
      <c r="AE14" s="274" t="str">
        <f t="shared" si="8"/>
        <v/>
      </c>
      <c r="AF14" s="275">
        <f t="shared" si="9"/>
        <v>139.51</v>
      </c>
      <c r="AH14" s="197"/>
      <c r="AJ14" s="138" t="s">
        <v>53</v>
      </c>
      <c r="AK14" s="139" t="s">
        <v>54</v>
      </c>
      <c r="AL14" s="139" t="s">
        <v>54</v>
      </c>
      <c r="AM14" s="139" t="s">
        <v>54</v>
      </c>
      <c r="AN14" s="139" t="s">
        <v>54</v>
      </c>
      <c r="AO14" s="139">
        <v>0</v>
      </c>
      <c r="AP14" s="228" t="s">
        <v>54</v>
      </c>
      <c r="AQ14" s="136"/>
    </row>
    <row r="15" spans="1:43" x14ac:dyDescent="0.25">
      <c r="A15" s="121"/>
      <c r="B15" s="236" t="s">
        <v>265</v>
      </c>
      <c r="C15" s="122">
        <f t="shared" si="10"/>
        <v>1</v>
      </c>
      <c r="D15" s="123">
        <v>186.19905709795705</v>
      </c>
      <c r="E15" s="334">
        <f t="shared" si="11"/>
        <v>186.19905709795705</v>
      </c>
      <c r="F15" s="124" t="s">
        <v>98</v>
      </c>
      <c r="G15" s="201"/>
      <c r="H15" s="104" t="str">
        <f t="shared" si="12"/>
        <v/>
      </c>
      <c r="I15" s="133"/>
      <c r="J15" s="270" t="str">
        <f t="shared" si="13"/>
        <v/>
      </c>
      <c r="K15" s="127"/>
      <c r="L15" s="270" t="str">
        <f t="shared" si="14"/>
        <v/>
      </c>
      <c r="M15" s="127">
        <v>1</v>
      </c>
      <c r="N15" s="270">
        <f t="shared" si="15"/>
        <v>186.19905709795705</v>
      </c>
      <c r="O15" s="127"/>
      <c r="P15" s="270" t="str">
        <f t="shared" si="16"/>
        <v/>
      </c>
      <c r="Q15" s="134"/>
      <c r="R15" s="270" t="str">
        <f t="shared" si="17"/>
        <v/>
      </c>
      <c r="S15" s="135"/>
      <c r="T15" s="271" t="str">
        <f t="shared" si="18"/>
        <v/>
      </c>
      <c r="U15" s="130"/>
      <c r="V15" s="272" t="str">
        <f t="shared" si="0"/>
        <v/>
      </c>
      <c r="W15" s="270" t="str">
        <f t="shared" si="1"/>
        <v/>
      </c>
      <c r="X15" s="270" t="str">
        <f t="shared" si="2"/>
        <v/>
      </c>
      <c r="Y15" s="270" t="str">
        <f t="shared" si="3"/>
        <v/>
      </c>
      <c r="Z15" s="271" t="str">
        <f t="shared" si="19"/>
        <v/>
      </c>
      <c r="AA15" s="242" t="str">
        <f t="shared" si="4"/>
        <v/>
      </c>
      <c r="AB15" s="273" t="str">
        <f t="shared" si="5"/>
        <v/>
      </c>
      <c r="AC15" s="274" t="str">
        <f t="shared" si="6"/>
        <v/>
      </c>
      <c r="AD15" s="274">
        <f t="shared" si="7"/>
        <v>186.19905709795705</v>
      </c>
      <c r="AE15" s="274" t="str">
        <f t="shared" si="8"/>
        <v/>
      </c>
      <c r="AF15" s="275" t="str">
        <f t="shared" si="9"/>
        <v/>
      </c>
      <c r="AH15" s="197"/>
      <c r="AJ15" s="229"/>
      <c r="AK15" s="230"/>
      <c r="AL15" s="230"/>
      <c r="AM15" s="230"/>
      <c r="AN15" s="230"/>
      <c r="AO15" s="230"/>
      <c r="AP15" s="231"/>
      <c r="AQ15" s="136"/>
    </row>
    <row r="16" spans="1:43" x14ac:dyDescent="0.25">
      <c r="A16" s="121"/>
      <c r="B16" s="236" t="s">
        <v>152</v>
      </c>
      <c r="C16" s="122">
        <f t="shared" si="10"/>
        <v>4</v>
      </c>
      <c r="D16" s="123">
        <v>138.32</v>
      </c>
      <c r="E16" s="334">
        <f t="shared" si="11"/>
        <v>553.28</v>
      </c>
      <c r="F16" s="124" t="s">
        <v>98</v>
      </c>
      <c r="G16" s="132"/>
      <c r="H16" s="104" t="str">
        <f t="shared" si="12"/>
        <v/>
      </c>
      <c r="I16" s="133"/>
      <c r="J16" s="270" t="str">
        <f t="shared" si="13"/>
        <v/>
      </c>
      <c r="K16" s="127">
        <v>1</v>
      </c>
      <c r="L16" s="270">
        <f t="shared" si="14"/>
        <v>138.32</v>
      </c>
      <c r="M16" s="127">
        <v>2</v>
      </c>
      <c r="N16" s="270">
        <f t="shared" si="15"/>
        <v>276.64</v>
      </c>
      <c r="O16" s="127"/>
      <c r="P16" s="270" t="str">
        <f t="shared" si="16"/>
        <v/>
      </c>
      <c r="Q16" s="134"/>
      <c r="R16" s="270" t="str">
        <f t="shared" si="17"/>
        <v/>
      </c>
      <c r="S16" s="135">
        <v>1</v>
      </c>
      <c r="T16" s="271">
        <f t="shared" si="18"/>
        <v>138.32</v>
      </c>
      <c r="U16" s="130"/>
      <c r="V16" s="272">
        <f t="shared" si="0"/>
        <v>47.288980599132458</v>
      </c>
      <c r="W16" s="270">
        <f t="shared" si="1"/>
        <v>11.057348297277224</v>
      </c>
      <c r="X16" s="270">
        <f t="shared" si="2"/>
        <v>57.856167383175894</v>
      </c>
      <c r="Y16" s="270">
        <f t="shared" si="3"/>
        <v>20.351001628659137</v>
      </c>
      <c r="Z16" s="271">
        <f t="shared" si="19"/>
        <v>1.7665020917553187</v>
      </c>
      <c r="AA16" s="242" t="str">
        <f t="shared" si="4"/>
        <v/>
      </c>
      <c r="AB16" s="273">
        <f t="shared" si="5"/>
        <v>47.288980599132458</v>
      </c>
      <c r="AC16" s="274">
        <f t="shared" si="6"/>
        <v>149.37734829727722</v>
      </c>
      <c r="AD16" s="274">
        <f t="shared" si="7"/>
        <v>334.49616738317587</v>
      </c>
      <c r="AE16" s="274">
        <f t="shared" si="8"/>
        <v>20.351001628659137</v>
      </c>
      <c r="AF16" s="275">
        <f t="shared" si="9"/>
        <v>1.7665020917553187</v>
      </c>
      <c r="AH16" s="197"/>
      <c r="AJ16" s="78"/>
      <c r="AK16" s="79"/>
      <c r="AL16" s="79"/>
      <c r="AM16" s="79"/>
      <c r="AN16" s="79"/>
      <c r="AO16" s="79"/>
      <c r="AP16" s="80"/>
      <c r="AQ16" s="144"/>
    </row>
    <row r="17" spans="1:43" x14ac:dyDescent="0.25">
      <c r="A17" s="121"/>
      <c r="B17" s="236" t="s">
        <v>266</v>
      </c>
      <c r="C17" s="122">
        <f t="shared" si="10"/>
        <v>1</v>
      </c>
      <c r="D17" s="123">
        <v>85.098552078468003</v>
      </c>
      <c r="E17" s="334">
        <f t="shared" si="11"/>
        <v>85.098552078468003</v>
      </c>
      <c r="F17" s="124" t="s">
        <v>98</v>
      </c>
      <c r="G17" s="132"/>
      <c r="H17" s="104" t="str">
        <f t="shared" si="12"/>
        <v/>
      </c>
      <c r="I17" s="133">
        <v>1</v>
      </c>
      <c r="J17" s="270">
        <f t="shared" si="13"/>
        <v>85.098552078468003</v>
      </c>
      <c r="K17" s="127"/>
      <c r="L17" s="270" t="str">
        <f t="shared" si="14"/>
        <v/>
      </c>
      <c r="M17" s="127"/>
      <c r="N17" s="270" t="str">
        <f t="shared" si="15"/>
        <v/>
      </c>
      <c r="O17" s="127"/>
      <c r="P17" s="270" t="str">
        <f t="shared" si="16"/>
        <v/>
      </c>
      <c r="Q17" s="134"/>
      <c r="R17" s="270" t="str">
        <f t="shared" si="17"/>
        <v/>
      </c>
      <c r="S17" s="135"/>
      <c r="T17" s="271" t="str">
        <f t="shared" si="18"/>
        <v/>
      </c>
      <c r="U17" s="130"/>
      <c r="V17" s="272" t="str">
        <f t="shared" si="0"/>
        <v/>
      </c>
      <c r="W17" s="270" t="str">
        <f t="shared" si="1"/>
        <v/>
      </c>
      <c r="X17" s="270" t="str">
        <f t="shared" si="2"/>
        <v/>
      </c>
      <c r="Y17" s="270" t="str">
        <f t="shared" si="3"/>
        <v/>
      </c>
      <c r="Z17" s="271" t="str">
        <f t="shared" si="19"/>
        <v/>
      </c>
      <c r="AA17" s="242" t="str">
        <f t="shared" si="4"/>
        <v/>
      </c>
      <c r="AB17" s="273">
        <f t="shared" si="5"/>
        <v>85.098552078468003</v>
      </c>
      <c r="AC17" s="274" t="str">
        <f t="shared" si="6"/>
        <v/>
      </c>
      <c r="AD17" s="274" t="str">
        <f t="shared" si="7"/>
        <v/>
      </c>
      <c r="AE17" s="274" t="str">
        <f t="shared" si="8"/>
        <v/>
      </c>
      <c r="AF17" s="275" t="str">
        <f t="shared" si="9"/>
        <v/>
      </c>
      <c r="AH17" s="197"/>
      <c r="AJ17" s="78"/>
      <c r="AK17" s="79"/>
      <c r="AL17" s="79"/>
      <c r="AM17" s="79"/>
      <c r="AN17" s="79"/>
      <c r="AO17" s="79"/>
      <c r="AP17" s="80"/>
    </row>
    <row r="18" spans="1:43" x14ac:dyDescent="0.25">
      <c r="A18" s="121"/>
      <c r="B18" s="236" t="s">
        <v>267</v>
      </c>
      <c r="C18" s="122">
        <f t="shared" si="10"/>
        <v>1</v>
      </c>
      <c r="D18" s="123">
        <v>0</v>
      </c>
      <c r="E18" s="334">
        <f t="shared" si="11"/>
        <v>0</v>
      </c>
      <c r="F18" s="124" t="s">
        <v>98</v>
      </c>
      <c r="G18" s="132"/>
      <c r="H18" s="104" t="str">
        <f t="shared" si="12"/>
        <v/>
      </c>
      <c r="I18" s="133">
        <v>1</v>
      </c>
      <c r="J18" s="270">
        <f t="shared" si="13"/>
        <v>0</v>
      </c>
      <c r="K18" s="127"/>
      <c r="L18" s="270" t="str">
        <f t="shared" si="14"/>
        <v/>
      </c>
      <c r="M18" s="127"/>
      <c r="N18" s="270" t="str">
        <f t="shared" si="15"/>
        <v/>
      </c>
      <c r="O18" s="127"/>
      <c r="P18" s="270" t="str">
        <f t="shared" si="16"/>
        <v/>
      </c>
      <c r="Q18" s="134"/>
      <c r="R18" s="270" t="str">
        <f t="shared" si="17"/>
        <v/>
      </c>
      <c r="S18" s="135"/>
      <c r="T18" s="271" t="str">
        <f t="shared" si="18"/>
        <v/>
      </c>
      <c r="U18" s="130"/>
      <c r="V18" s="272" t="str">
        <f t="shared" si="0"/>
        <v/>
      </c>
      <c r="W18" s="270" t="str">
        <f t="shared" si="1"/>
        <v/>
      </c>
      <c r="X18" s="270" t="str">
        <f t="shared" si="2"/>
        <v/>
      </c>
      <c r="Y18" s="270" t="str">
        <f t="shared" si="3"/>
        <v/>
      </c>
      <c r="Z18" s="271" t="str">
        <f t="shared" si="19"/>
        <v/>
      </c>
      <c r="AA18" s="242" t="str">
        <f t="shared" si="4"/>
        <v/>
      </c>
      <c r="AB18" s="273" t="str">
        <f t="shared" si="5"/>
        <v/>
      </c>
      <c r="AC18" s="274" t="str">
        <f t="shared" si="6"/>
        <v/>
      </c>
      <c r="AD18" s="274" t="str">
        <f t="shared" si="7"/>
        <v/>
      </c>
      <c r="AE18" s="274" t="str">
        <f t="shared" si="8"/>
        <v/>
      </c>
      <c r="AF18" s="275" t="str">
        <f t="shared" si="9"/>
        <v/>
      </c>
      <c r="AH18" s="197"/>
      <c r="AJ18" s="78"/>
      <c r="AK18" s="79"/>
      <c r="AL18" s="79"/>
      <c r="AM18" s="79"/>
      <c r="AN18" s="79"/>
      <c r="AO18" s="79"/>
      <c r="AP18" s="80"/>
    </row>
    <row r="19" spans="1:43" x14ac:dyDescent="0.25">
      <c r="A19" s="121"/>
      <c r="B19" s="236" t="s">
        <v>237</v>
      </c>
      <c r="C19" s="122">
        <f t="shared" si="10"/>
        <v>5</v>
      </c>
      <c r="D19" s="123">
        <v>160.46</v>
      </c>
      <c r="E19" s="334">
        <f t="shared" si="11"/>
        <v>802.30000000000007</v>
      </c>
      <c r="F19" s="124" t="s">
        <v>98</v>
      </c>
      <c r="G19" s="132"/>
      <c r="H19" s="104" t="str">
        <f t="shared" si="12"/>
        <v/>
      </c>
      <c r="I19" s="133">
        <v>1</v>
      </c>
      <c r="J19" s="270">
        <f t="shared" si="13"/>
        <v>160.46</v>
      </c>
      <c r="K19" s="127"/>
      <c r="L19" s="270" t="str">
        <f t="shared" si="14"/>
        <v/>
      </c>
      <c r="M19" s="127"/>
      <c r="N19" s="270" t="str">
        <f t="shared" si="15"/>
        <v/>
      </c>
      <c r="O19" s="127">
        <v>3</v>
      </c>
      <c r="P19" s="270">
        <f t="shared" si="16"/>
        <v>481.38</v>
      </c>
      <c r="Q19" s="134"/>
      <c r="R19" s="270" t="str">
        <f t="shared" si="17"/>
        <v/>
      </c>
      <c r="S19" s="135">
        <v>1</v>
      </c>
      <c r="T19" s="271">
        <f t="shared" si="18"/>
        <v>160.46</v>
      </c>
      <c r="U19" s="130"/>
      <c r="V19" s="272">
        <f t="shared" si="0"/>
        <v>54.858226047836858</v>
      </c>
      <c r="W19" s="270">
        <f t="shared" si="1"/>
        <v>12.827227499863385</v>
      </c>
      <c r="X19" s="270">
        <f t="shared" si="2"/>
        <v>67.11683500798442</v>
      </c>
      <c r="Y19" s="270">
        <f t="shared" si="3"/>
        <v>23.608456631974011</v>
      </c>
      <c r="Z19" s="271">
        <f t="shared" si="19"/>
        <v>2.0492548123413714</v>
      </c>
      <c r="AA19" s="242" t="str">
        <f t="shared" si="4"/>
        <v/>
      </c>
      <c r="AB19" s="273">
        <f t="shared" si="5"/>
        <v>215.31822604783687</v>
      </c>
      <c r="AC19" s="274">
        <f t="shared" si="6"/>
        <v>12.827227499863385</v>
      </c>
      <c r="AD19" s="274">
        <f t="shared" si="7"/>
        <v>67.11683500798442</v>
      </c>
      <c r="AE19" s="274">
        <f t="shared" si="8"/>
        <v>504.98845663197403</v>
      </c>
      <c r="AF19" s="275">
        <f t="shared" si="9"/>
        <v>2.0492548123413714</v>
      </c>
      <c r="AH19" s="197"/>
      <c r="AJ19" s="78"/>
      <c r="AK19" s="79"/>
      <c r="AL19" s="79"/>
      <c r="AM19" s="79"/>
      <c r="AN19" s="79"/>
      <c r="AO19" s="79"/>
      <c r="AP19" s="80"/>
    </row>
    <row r="20" spans="1:43" x14ac:dyDescent="0.25">
      <c r="A20" s="121"/>
      <c r="B20" s="236" t="s">
        <v>268</v>
      </c>
      <c r="C20" s="122">
        <f t="shared" si="10"/>
        <v>2</v>
      </c>
      <c r="D20" s="123">
        <v>363.76636982713461</v>
      </c>
      <c r="E20" s="334">
        <f t="shared" si="11"/>
        <v>727.53273965426922</v>
      </c>
      <c r="F20" s="124" t="s">
        <v>98</v>
      </c>
      <c r="G20" s="132"/>
      <c r="H20" s="104" t="str">
        <f t="shared" si="12"/>
        <v/>
      </c>
      <c r="I20" s="133"/>
      <c r="J20" s="270" t="str">
        <f t="shared" si="13"/>
        <v/>
      </c>
      <c r="K20" s="127"/>
      <c r="L20" s="270" t="str">
        <f t="shared" si="14"/>
        <v/>
      </c>
      <c r="M20" s="127"/>
      <c r="N20" s="270" t="str">
        <f t="shared" si="15"/>
        <v/>
      </c>
      <c r="O20" s="127">
        <v>2</v>
      </c>
      <c r="P20" s="270">
        <f t="shared" si="16"/>
        <v>727.53273965426922</v>
      </c>
      <c r="Q20" s="134"/>
      <c r="R20" s="270" t="str">
        <f t="shared" si="17"/>
        <v/>
      </c>
      <c r="S20" s="135"/>
      <c r="T20" s="271" t="str">
        <f t="shared" si="18"/>
        <v/>
      </c>
      <c r="U20" s="130"/>
      <c r="V20" s="272" t="str">
        <f t="shared" si="0"/>
        <v/>
      </c>
      <c r="W20" s="270" t="str">
        <f t="shared" si="1"/>
        <v/>
      </c>
      <c r="X20" s="270" t="str">
        <f t="shared" si="2"/>
        <v/>
      </c>
      <c r="Y20" s="270" t="str">
        <f t="shared" si="3"/>
        <v/>
      </c>
      <c r="Z20" s="271" t="str">
        <f t="shared" si="19"/>
        <v/>
      </c>
      <c r="AA20" s="242" t="str">
        <f t="shared" si="4"/>
        <v/>
      </c>
      <c r="AB20" s="273" t="str">
        <f t="shared" si="5"/>
        <v/>
      </c>
      <c r="AC20" s="274" t="str">
        <f t="shared" si="6"/>
        <v/>
      </c>
      <c r="AD20" s="274" t="str">
        <f t="shared" si="7"/>
        <v/>
      </c>
      <c r="AE20" s="274">
        <f t="shared" si="8"/>
        <v>727.53273965426922</v>
      </c>
      <c r="AF20" s="275" t="str">
        <f t="shared" si="9"/>
        <v/>
      </c>
      <c r="AH20" s="197"/>
      <c r="AJ20" s="78"/>
      <c r="AK20" s="79"/>
      <c r="AL20" s="79"/>
      <c r="AM20" s="79"/>
      <c r="AN20" s="79"/>
      <c r="AO20" s="79"/>
      <c r="AP20" s="80"/>
    </row>
    <row r="21" spans="1:43" x14ac:dyDescent="0.25">
      <c r="A21" s="121"/>
      <c r="B21" s="236" t="s">
        <v>153</v>
      </c>
      <c r="C21" s="122">
        <f t="shared" si="10"/>
        <v>80</v>
      </c>
      <c r="D21" s="123">
        <v>246.32</v>
      </c>
      <c r="E21" s="334">
        <f t="shared" si="11"/>
        <v>19705.599999999999</v>
      </c>
      <c r="F21" s="124" t="s">
        <v>98</v>
      </c>
      <c r="G21" s="132"/>
      <c r="H21" s="104" t="str">
        <f t="shared" si="12"/>
        <v/>
      </c>
      <c r="I21" s="133">
        <v>9</v>
      </c>
      <c r="J21" s="270">
        <f t="shared" si="13"/>
        <v>2216.88</v>
      </c>
      <c r="K21" s="127">
        <v>10</v>
      </c>
      <c r="L21" s="270">
        <f t="shared" si="14"/>
        <v>2463.1999999999998</v>
      </c>
      <c r="M21" s="127">
        <v>57</v>
      </c>
      <c r="N21" s="270">
        <f t="shared" si="15"/>
        <v>14040.24</v>
      </c>
      <c r="O21" s="127">
        <v>1</v>
      </c>
      <c r="P21" s="270">
        <f t="shared" si="16"/>
        <v>246.32</v>
      </c>
      <c r="Q21" s="134">
        <v>1</v>
      </c>
      <c r="R21" s="270">
        <f t="shared" si="17"/>
        <v>246.32</v>
      </c>
      <c r="S21" s="135">
        <v>2</v>
      </c>
      <c r="T21" s="271">
        <f t="shared" si="18"/>
        <v>492.64</v>
      </c>
      <c r="U21" s="130"/>
      <c r="V21" s="272">
        <f t="shared" si="0"/>
        <v>168.42425825879565</v>
      </c>
      <c r="W21" s="270">
        <f t="shared" si="1"/>
        <v>39.381810766126748</v>
      </c>
      <c r="X21" s="270">
        <f t="shared" si="2"/>
        <v>206.06031159375198</v>
      </c>
      <c r="Y21" s="270">
        <f t="shared" si="3"/>
        <v>72.48205207014631</v>
      </c>
      <c r="Z21" s="271">
        <f t="shared" si="19"/>
        <v>6.2915673111794401</v>
      </c>
      <c r="AA21" s="242" t="str">
        <f t="shared" si="4"/>
        <v/>
      </c>
      <c r="AB21" s="273">
        <f t="shared" si="5"/>
        <v>2385.3042582587959</v>
      </c>
      <c r="AC21" s="274">
        <f t="shared" si="6"/>
        <v>2502.5818107661266</v>
      </c>
      <c r="AD21" s="274">
        <f t="shared" si="7"/>
        <v>14246.300311593752</v>
      </c>
      <c r="AE21" s="274">
        <f t="shared" si="8"/>
        <v>318.80205207014632</v>
      </c>
      <c r="AF21" s="275">
        <f t="shared" si="9"/>
        <v>252.61156731117944</v>
      </c>
      <c r="AH21" s="197"/>
      <c r="AJ21" s="78"/>
      <c r="AK21" s="79"/>
      <c r="AL21" s="79"/>
      <c r="AM21" s="79"/>
      <c r="AN21" s="79"/>
      <c r="AO21" s="79"/>
      <c r="AP21" s="80"/>
    </row>
    <row r="22" spans="1:43" x14ac:dyDescent="0.25">
      <c r="A22" s="121"/>
      <c r="B22" s="236" t="s">
        <v>154</v>
      </c>
      <c r="C22" s="122">
        <f t="shared" si="10"/>
        <v>1</v>
      </c>
      <c r="D22" s="123">
        <v>116.61</v>
      </c>
      <c r="E22" s="334">
        <f t="shared" si="11"/>
        <v>116.61</v>
      </c>
      <c r="F22" s="124" t="s">
        <v>98</v>
      </c>
      <c r="G22" s="132"/>
      <c r="H22" s="104" t="str">
        <f t="shared" si="12"/>
        <v/>
      </c>
      <c r="I22" s="133"/>
      <c r="J22" s="270" t="str">
        <f t="shared" si="13"/>
        <v/>
      </c>
      <c r="K22" s="127"/>
      <c r="L22" s="270" t="str">
        <f t="shared" si="14"/>
        <v/>
      </c>
      <c r="M22" s="127">
        <v>1</v>
      </c>
      <c r="N22" s="270">
        <f t="shared" si="15"/>
        <v>116.61</v>
      </c>
      <c r="O22" s="127"/>
      <c r="P22" s="270" t="str">
        <f t="shared" si="16"/>
        <v/>
      </c>
      <c r="Q22" s="134"/>
      <c r="R22" s="270" t="str">
        <f t="shared" si="17"/>
        <v/>
      </c>
      <c r="S22" s="135"/>
      <c r="T22" s="271" t="str">
        <f t="shared" si="18"/>
        <v/>
      </c>
      <c r="U22" s="130"/>
      <c r="V22" s="272" t="str">
        <f t="shared" si="0"/>
        <v/>
      </c>
      <c r="W22" s="270" t="str">
        <f t="shared" si="1"/>
        <v/>
      </c>
      <c r="X22" s="270" t="str">
        <f t="shared" si="2"/>
        <v/>
      </c>
      <c r="Y22" s="270" t="str">
        <f t="shared" si="3"/>
        <v/>
      </c>
      <c r="Z22" s="271" t="str">
        <f t="shared" si="19"/>
        <v/>
      </c>
      <c r="AA22" s="242"/>
      <c r="AB22" s="273" t="str">
        <f t="shared" si="5"/>
        <v/>
      </c>
      <c r="AC22" s="274" t="str">
        <f t="shared" si="6"/>
        <v/>
      </c>
      <c r="AD22" s="274">
        <f t="shared" si="7"/>
        <v>116.61</v>
      </c>
      <c r="AE22" s="274" t="str">
        <f t="shared" si="8"/>
        <v/>
      </c>
      <c r="AF22" s="275" t="str">
        <f t="shared" si="9"/>
        <v/>
      </c>
      <c r="AH22" s="197"/>
      <c r="AJ22" s="78"/>
      <c r="AK22" s="79"/>
      <c r="AL22" s="79"/>
      <c r="AM22" s="79"/>
      <c r="AN22" s="79"/>
      <c r="AO22" s="79"/>
      <c r="AP22" s="80"/>
    </row>
    <row r="23" spans="1:43" x14ac:dyDescent="0.25">
      <c r="A23" s="121"/>
      <c r="B23" s="236" t="s">
        <v>155</v>
      </c>
      <c r="C23" s="122">
        <f t="shared" si="10"/>
        <v>2</v>
      </c>
      <c r="D23" s="123">
        <v>99.74</v>
      </c>
      <c r="E23" s="334">
        <f t="shared" si="11"/>
        <v>199.48</v>
      </c>
      <c r="F23" s="124" t="s">
        <v>98</v>
      </c>
      <c r="G23" s="132"/>
      <c r="H23" s="104" t="str">
        <f t="shared" si="12"/>
        <v/>
      </c>
      <c r="I23" s="133">
        <v>2</v>
      </c>
      <c r="J23" s="270">
        <f t="shared" si="13"/>
        <v>199.48</v>
      </c>
      <c r="K23" s="127"/>
      <c r="L23" s="270" t="str">
        <f t="shared" si="14"/>
        <v/>
      </c>
      <c r="M23" s="127"/>
      <c r="N23" s="270" t="str">
        <f t="shared" si="15"/>
        <v/>
      </c>
      <c r="O23" s="127"/>
      <c r="P23" s="270" t="str">
        <f t="shared" si="16"/>
        <v/>
      </c>
      <c r="Q23" s="134"/>
      <c r="R23" s="270" t="str">
        <f t="shared" si="17"/>
        <v/>
      </c>
      <c r="S23" s="135"/>
      <c r="T23" s="271" t="str">
        <f t="shared" si="18"/>
        <v/>
      </c>
      <c r="U23" s="130"/>
      <c r="V23" s="272" t="str">
        <f t="shared" si="0"/>
        <v/>
      </c>
      <c r="W23" s="270" t="str">
        <f t="shared" si="1"/>
        <v/>
      </c>
      <c r="X23" s="270" t="str">
        <f t="shared" si="2"/>
        <v/>
      </c>
      <c r="Y23" s="270" t="str">
        <f t="shared" si="3"/>
        <v/>
      </c>
      <c r="Z23" s="271" t="str">
        <f t="shared" si="19"/>
        <v/>
      </c>
      <c r="AA23" s="242" t="str">
        <f t="shared" si="4"/>
        <v/>
      </c>
      <c r="AB23" s="273">
        <f t="shared" si="5"/>
        <v>199.48</v>
      </c>
      <c r="AC23" s="274" t="str">
        <f t="shared" si="6"/>
        <v/>
      </c>
      <c r="AD23" s="274" t="str">
        <f t="shared" si="7"/>
        <v/>
      </c>
      <c r="AE23" s="274" t="str">
        <f t="shared" si="8"/>
        <v/>
      </c>
      <c r="AF23" s="275" t="str">
        <f t="shared" si="9"/>
        <v/>
      </c>
      <c r="AH23" s="197"/>
      <c r="AJ23" s="78"/>
      <c r="AK23" s="79"/>
      <c r="AL23" s="79"/>
      <c r="AM23" s="79"/>
      <c r="AN23" s="79"/>
      <c r="AO23" s="79"/>
      <c r="AP23" s="80"/>
    </row>
    <row r="24" spans="1:43" x14ac:dyDescent="0.25">
      <c r="A24" s="121"/>
      <c r="B24" s="236" t="s">
        <v>156</v>
      </c>
      <c r="C24" s="122">
        <f t="shared" si="10"/>
        <v>2</v>
      </c>
      <c r="D24" s="123">
        <v>188.54</v>
      </c>
      <c r="E24" s="334">
        <f t="shared" si="11"/>
        <v>377.08</v>
      </c>
      <c r="F24" s="124" t="s">
        <v>98</v>
      </c>
      <c r="G24" s="132"/>
      <c r="H24" s="104" t="str">
        <f t="shared" si="12"/>
        <v/>
      </c>
      <c r="I24" s="133"/>
      <c r="J24" s="270" t="str">
        <f t="shared" si="13"/>
        <v/>
      </c>
      <c r="K24" s="127"/>
      <c r="L24" s="270" t="str">
        <f t="shared" si="14"/>
        <v/>
      </c>
      <c r="M24" s="127"/>
      <c r="N24" s="270" t="str">
        <f t="shared" si="15"/>
        <v/>
      </c>
      <c r="O24" s="127"/>
      <c r="P24" s="270" t="str">
        <f t="shared" si="16"/>
        <v/>
      </c>
      <c r="Q24" s="134"/>
      <c r="R24" s="270" t="str">
        <f t="shared" si="17"/>
        <v/>
      </c>
      <c r="S24" s="135">
        <v>2</v>
      </c>
      <c r="T24" s="271">
        <f t="shared" si="18"/>
        <v>377.08</v>
      </c>
      <c r="U24" s="130"/>
      <c r="V24" s="272">
        <f t="shared" si="0"/>
        <v>128.9164893314117</v>
      </c>
      <c r="W24" s="270">
        <f t="shared" si="1"/>
        <v>30.143904684335567</v>
      </c>
      <c r="X24" s="270">
        <f t="shared" si="2"/>
        <v>157.72414399109289</v>
      </c>
      <c r="Y24" s="270">
        <f t="shared" si="3"/>
        <v>55.479725955283307</v>
      </c>
      <c r="Z24" s="271">
        <f t="shared" si="19"/>
        <v>4.815736037876631</v>
      </c>
      <c r="AA24" s="242" t="str">
        <f t="shared" si="4"/>
        <v/>
      </c>
      <c r="AB24" s="273">
        <f t="shared" si="5"/>
        <v>128.9164893314117</v>
      </c>
      <c r="AC24" s="274">
        <f t="shared" si="6"/>
        <v>30.143904684335567</v>
      </c>
      <c r="AD24" s="274">
        <f t="shared" si="7"/>
        <v>157.72414399109289</v>
      </c>
      <c r="AE24" s="274">
        <f t="shared" si="8"/>
        <v>55.479725955283307</v>
      </c>
      <c r="AF24" s="275">
        <f t="shared" si="9"/>
        <v>4.815736037876631</v>
      </c>
      <c r="AH24" s="197"/>
      <c r="AJ24" s="78"/>
      <c r="AK24" s="78"/>
      <c r="AL24" s="78"/>
      <c r="AM24" s="78"/>
      <c r="AN24" s="78"/>
      <c r="AO24" s="232"/>
      <c r="AP24" s="233"/>
    </row>
    <row r="25" spans="1:43" x14ac:dyDescent="0.25">
      <c r="A25" s="121"/>
      <c r="B25" s="236" t="s">
        <v>157</v>
      </c>
      <c r="C25" s="122">
        <f t="shared" si="10"/>
        <v>4</v>
      </c>
      <c r="D25" s="123">
        <v>141.80000000000001</v>
      </c>
      <c r="E25" s="334">
        <f t="shared" si="11"/>
        <v>567.20000000000005</v>
      </c>
      <c r="F25" s="124" t="s">
        <v>98</v>
      </c>
      <c r="G25" s="132"/>
      <c r="H25" s="104" t="str">
        <f t="shared" si="12"/>
        <v/>
      </c>
      <c r="I25" s="133">
        <v>1</v>
      </c>
      <c r="J25" s="270">
        <f t="shared" si="13"/>
        <v>141.80000000000001</v>
      </c>
      <c r="K25" s="127"/>
      <c r="L25" s="270" t="str">
        <f t="shared" si="14"/>
        <v/>
      </c>
      <c r="M25" s="127">
        <v>1</v>
      </c>
      <c r="N25" s="270">
        <f t="shared" si="15"/>
        <v>141.80000000000001</v>
      </c>
      <c r="O25" s="127"/>
      <c r="P25" s="270" t="str">
        <f t="shared" si="16"/>
        <v/>
      </c>
      <c r="Q25" s="134"/>
      <c r="R25" s="270" t="str">
        <f t="shared" si="17"/>
        <v/>
      </c>
      <c r="S25" s="135">
        <v>2</v>
      </c>
      <c r="T25" s="271">
        <f t="shared" si="18"/>
        <v>283.60000000000002</v>
      </c>
      <c r="U25" s="130"/>
      <c r="V25" s="272">
        <f t="shared" si="0"/>
        <v>96.957452992437581</v>
      </c>
      <c r="W25" s="270">
        <f t="shared" si="1"/>
        <v>22.671081384527337</v>
      </c>
      <c r="X25" s="270">
        <f t="shared" si="2"/>
        <v>118.62354735301248</v>
      </c>
      <c r="Y25" s="270">
        <f t="shared" si="3"/>
        <v>41.726027052398294</v>
      </c>
      <c r="Z25" s="271">
        <f t="shared" si="19"/>
        <v>3.6218912176244102</v>
      </c>
      <c r="AA25" s="242" t="str">
        <f t="shared" si="4"/>
        <v/>
      </c>
      <c r="AB25" s="273">
        <f t="shared" si="5"/>
        <v>238.75745299243761</v>
      </c>
      <c r="AC25" s="274">
        <f t="shared" si="6"/>
        <v>22.671081384527337</v>
      </c>
      <c r="AD25" s="274">
        <f t="shared" si="7"/>
        <v>260.42354735301251</v>
      </c>
      <c r="AE25" s="274">
        <f t="shared" si="8"/>
        <v>41.726027052398294</v>
      </c>
      <c r="AF25" s="275">
        <f t="shared" si="9"/>
        <v>3.6218912176244102</v>
      </c>
      <c r="AH25" s="197"/>
      <c r="AJ25" s="78"/>
      <c r="AK25" s="78"/>
      <c r="AL25" s="78"/>
      <c r="AM25" s="78"/>
      <c r="AN25" s="78"/>
      <c r="AO25" s="79"/>
      <c r="AP25" s="80"/>
    </row>
    <row r="26" spans="1:43" x14ac:dyDescent="0.25">
      <c r="A26" s="121"/>
      <c r="B26" s="236" t="s">
        <v>158</v>
      </c>
      <c r="C26" s="122">
        <f t="shared" si="10"/>
        <v>1</v>
      </c>
      <c r="D26" s="123">
        <v>99.63</v>
      </c>
      <c r="E26" s="334">
        <f t="shared" si="11"/>
        <v>99.63</v>
      </c>
      <c r="F26" s="124" t="s">
        <v>98</v>
      </c>
      <c r="G26" s="132"/>
      <c r="H26" s="104" t="str">
        <f t="shared" si="12"/>
        <v/>
      </c>
      <c r="I26" s="133"/>
      <c r="J26" s="270" t="str">
        <f t="shared" si="13"/>
        <v/>
      </c>
      <c r="K26" s="127"/>
      <c r="L26" s="270" t="str">
        <f t="shared" si="14"/>
        <v/>
      </c>
      <c r="M26" s="127">
        <v>1</v>
      </c>
      <c r="N26" s="270">
        <f t="shared" si="15"/>
        <v>99.63</v>
      </c>
      <c r="O26" s="127"/>
      <c r="P26" s="270" t="str">
        <f t="shared" si="16"/>
        <v/>
      </c>
      <c r="Q26" s="134"/>
      <c r="R26" s="270" t="str">
        <f t="shared" si="17"/>
        <v/>
      </c>
      <c r="S26" s="135"/>
      <c r="T26" s="271" t="str">
        <f t="shared" si="18"/>
        <v/>
      </c>
      <c r="U26" s="130"/>
      <c r="V26" s="272" t="str">
        <f t="shared" si="0"/>
        <v/>
      </c>
      <c r="W26" s="270" t="str">
        <f t="shared" si="1"/>
        <v/>
      </c>
      <c r="X26" s="270" t="str">
        <f t="shared" si="2"/>
        <v/>
      </c>
      <c r="Y26" s="270" t="str">
        <f t="shared" si="3"/>
        <v/>
      </c>
      <c r="Z26" s="271" t="str">
        <f t="shared" si="19"/>
        <v/>
      </c>
      <c r="AA26" s="242" t="str">
        <f t="shared" si="4"/>
        <v/>
      </c>
      <c r="AB26" s="273" t="str">
        <f t="shared" si="5"/>
        <v/>
      </c>
      <c r="AC26" s="274" t="str">
        <f t="shared" si="6"/>
        <v/>
      </c>
      <c r="AD26" s="274">
        <f t="shared" si="7"/>
        <v>99.63</v>
      </c>
      <c r="AE26" s="274" t="str">
        <f t="shared" si="8"/>
        <v/>
      </c>
      <c r="AF26" s="275" t="str">
        <f t="shared" si="9"/>
        <v/>
      </c>
      <c r="AH26" s="197"/>
      <c r="AJ26" s="78"/>
      <c r="AK26" s="78"/>
      <c r="AL26" s="78"/>
      <c r="AM26" s="78"/>
      <c r="AN26" s="78"/>
      <c r="AO26" s="78"/>
      <c r="AP26" s="78"/>
    </row>
    <row r="27" spans="1:43" x14ac:dyDescent="0.25">
      <c r="A27" s="121"/>
      <c r="B27" s="236" t="s">
        <v>159</v>
      </c>
      <c r="C27" s="122">
        <f t="shared" si="10"/>
        <v>3</v>
      </c>
      <c r="D27" s="123">
        <v>99.19</v>
      </c>
      <c r="E27" s="334">
        <f t="shared" si="11"/>
        <v>297.57</v>
      </c>
      <c r="F27" s="124" t="s">
        <v>98</v>
      </c>
      <c r="G27" s="132"/>
      <c r="H27" s="104" t="str">
        <f t="shared" si="12"/>
        <v/>
      </c>
      <c r="I27" s="133"/>
      <c r="J27" s="270" t="str">
        <f t="shared" si="13"/>
        <v/>
      </c>
      <c r="K27" s="127"/>
      <c r="L27" s="270" t="str">
        <f t="shared" si="14"/>
        <v/>
      </c>
      <c r="M27" s="127">
        <v>3</v>
      </c>
      <c r="N27" s="270">
        <f t="shared" si="15"/>
        <v>297.57</v>
      </c>
      <c r="O27" s="127"/>
      <c r="P27" s="270" t="str">
        <f t="shared" si="16"/>
        <v/>
      </c>
      <c r="Q27" s="134"/>
      <c r="R27" s="270" t="str">
        <f t="shared" si="17"/>
        <v/>
      </c>
      <c r="S27" s="135"/>
      <c r="T27" s="271" t="str">
        <f t="shared" si="18"/>
        <v/>
      </c>
      <c r="U27" s="130"/>
      <c r="V27" s="272" t="str">
        <f t="shared" si="0"/>
        <v/>
      </c>
      <c r="W27" s="270" t="str">
        <f t="shared" si="1"/>
        <v/>
      </c>
      <c r="X27" s="270" t="str">
        <f t="shared" si="2"/>
        <v/>
      </c>
      <c r="Y27" s="270" t="str">
        <f t="shared" si="3"/>
        <v/>
      </c>
      <c r="Z27" s="271" t="str">
        <f t="shared" si="19"/>
        <v/>
      </c>
      <c r="AA27" s="242" t="str">
        <f t="shared" si="4"/>
        <v/>
      </c>
      <c r="AB27" s="273" t="str">
        <f t="shared" si="5"/>
        <v/>
      </c>
      <c r="AC27" s="274" t="str">
        <f t="shared" si="6"/>
        <v/>
      </c>
      <c r="AD27" s="274">
        <f t="shared" si="7"/>
        <v>297.57</v>
      </c>
      <c r="AE27" s="274" t="str">
        <f t="shared" si="8"/>
        <v/>
      </c>
      <c r="AF27" s="275" t="str">
        <f t="shared" si="9"/>
        <v/>
      </c>
      <c r="AH27" s="197"/>
      <c r="AJ27" s="78"/>
      <c r="AK27" s="79"/>
      <c r="AL27" s="79"/>
      <c r="AM27" s="79"/>
      <c r="AN27" s="79"/>
      <c r="AO27" s="79"/>
      <c r="AP27" s="80"/>
    </row>
    <row r="28" spans="1:43" x14ac:dyDescent="0.25">
      <c r="A28" s="121"/>
      <c r="B28" s="236" t="s">
        <v>160</v>
      </c>
      <c r="C28" s="122">
        <f t="shared" si="10"/>
        <v>8</v>
      </c>
      <c r="D28" s="123">
        <v>173.61</v>
      </c>
      <c r="E28" s="334">
        <f t="shared" si="11"/>
        <v>1388.88</v>
      </c>
      <c r="F28" s="124" t="s">
        <v>98</v>
      </c>
      <c r="G28" s="132"/>
      <c r="H28" s="104" t="str">
        <f t="shared" si="12"/>
        <v/>
      </c>
      <c r="I28" s="133">
        <v>8</v>
      </c>
      <c r="J28" s="270">
        <f t="shared" si="13"/>
        <v>1388.88</v>
      </c>
      <c r="K28" s="127"/>
      <c r="L28" s="270" t="str">
        <f t="shared" si="14"/>
        <v/>
      </c>
      <c r="M28" s="127"/>
      <c r="N28" s="270" t="str">
        <f t="shared" si="15"/>
        <v/>
      </c>
      <c r="O28" s="127"/>
      <c r="P28" s="270" t="str">
        <f t="shared" si="16"/>
        <v/>
      </c>
      <c r="Q28" s="134"/>
      <c r="R28" s="270" t="str">
        <f t="shared" si="17"/>
        <v/>
      </c>
      <c r="S28" s="135"/>
      <c r="T28" s="271" t="str">
        <f t="shared" si="18"/>
        <v/>
      </c>
      <c r="U28" s="130"/>
      <c r="V28" s="272" t="str">
        <f t="shared" si="0"/>
        <v/>
      </c>
      <c r="W28" s="270" t="str">
        <f t="shared" si="1"/>
        <v/>
      </c>
      <c r="X28" s="270" t="str">
        <f t="shared" si="2"/>
        <v/>
      </c>
      <c r="Y28" s="270" t="str">
        <f t="shared" si="3"/>
        <v/>
      </c>
      <c r="Z28" s="271" t="str">
        <f t="shared" si="19"/>
        <v/>
      </c>
      <c r="AA28" s="242" t="str">
        <f t="shared" si="4"/>
        <v/>
      </c>
      <c r="AB28" s="273">
        <f t="shared" si="5"/>
        <v>1388.88</v>
      </c>
      <c r="AC28" s="274" t="str">
        <f t="shared" si="6"/>
        <v/>
      </c>
      <c r="AD28" s="274" t="str">
        <f t="shared" si="7"/>
        <v/>
      </c>
      <c r="AE28" s="274" t="str">
        <f t="shared" si="8"/>
        <v/>
      </c>
      <c r="AF28" s="275" t="str">
        <f t="shared" si="9"/>
        <v/>
      </c>
      <c r="AH28" s="197"/>
      <c r="AJ28" s="78"/>
      <c r="AK28" s="79"/>
      <c r="AL28" s="79"/>
      <c r="AM28" s="79"/>
      <c r="AN28" s="79"/>
      <c r="AO28" s="79"/>
      <c r="AP28" s="80"/>
    </row>
    <row r="29" spans="1:43" x14ac:dyDescent="0.25">
      <c r="A29" s="121"/>
      <c r="B29" s="236" t="s">
        <v>161</v>
      </c>
      <c r="C29" s="122">
        <f t="shared" si="10"/>
        <v>7</v>
      </c>
      <c r="D29" s="123">
        <v>370.86</v>
      </c>
      <c r="E29" s="334">
        <f t="shared" si="11"/>
        <v>2596.02</v>
      </c>
      <c r="F29" s="124" t="s">
        <v>98</v>
      </c>
      <c r="G29" s="132"/>
      <c r="H29" s="104" t="str">
        <f t="shared" si="12"/>
        <v/>
      </c>
      <c r="I29" s="133">
        <v>7</v>
      </c>
      <c r="J29" s="270">
        <f t="shared" si="13"/>
        <v>2596.02</v>
      </c>
      <c r="K29" s="127"/>
      <c r="L29" s="270" t="str">
        <f t="shared" si="14"/>
        <v/>
      </c>
      <c r="M29" s="127"/>
      <c r="N29" s="270" t="str">
        <f t="shared" si="15"/>
        <v/>
      </c>
      <c r="O29" s="127"/>
      <c r="P29" s="270" t="str">
        <f t="shared" si="16"/>
        <v/>
      </c>
      <c r="Q29" s="134"/>
      <c r="R29" s="270" t="str">
        <f t="shared" si="17"/>
        <v/>
      </c>
      <c r="S29" s="135"/>
      <c r="T29" s="271" t="str">
        <f t="shared" si="18"/>
        <v/>
      </c>
      <c r="U29" s="130"/>
      <c r="V29" s="272" t="str">
        <f t="shared" si="0"/>
        <v/>
      </c>
      <c r="W29" s="270" t="str">
        <f t="shared" si="1"/>
        <v/>
      </c>
      <c r="X29" s="270" t="str">
        <f t="shared" si="2"/>
        <v/>
      </c>
      <c r="Y29" s="270" t="str">
        <f t="shared" si="3"/>
        <v/>
      </c>
      <c r="Z29" s="271" t="str">
        <f t="shared" si="19"/>
        <v/>
      </c>
      <c r="AA29" s="242" t="str">
        <f t="shared" si="4"/>
        <v/>
      </c>
      <c r="AB29" s="273">
        <f t="shared" si="5"/>
        <v>2596.02</v>
      </c>
      <c r="AC29" s="274" t="str">
        <f t="shared" si="6"/>
        <v/>
      </c>
      <c r="AD29" s="274" t="str">
        <f t="shared" si="7"/>
        <v/>
      </c>
      <c r="AE29" s="274" t="str">
        <f t="shared" si="8"/>
        <v/>
      </c>
      <c r="AF29" s="275" t="str">
        <f t="shared" si="9"/>
        <v/>
      </c>
      <c r="AH29" s="197"/>
      <c r="AJ29" s="78"/>
      <c r="AK29" s="79"/>
      <c r="AL29" s="79"/>
      <c r="AM29" s="79"/>
      <c r="AN29" s="79"/>
      <c r="AO29" s="79"/>
      <c r="AP29" s="80"/>
      <c r="AQ29" s="144"/>
    </row>
    <row r="30" spans="1:43" x14ac:dyDescent="0.25">
      <c r="A30" s="121"/>
      <c r="B30" s="236" t="s">
        <v>162</v>
      </c>
      <c r="C30" s="122">
        <f t="shared" si="10"/>
        <v>2</v>
      </c>
      <c r="D30" s="123">
        <v>82.7</v>
      </c>
      <c r="E30" s="334">
        <f t="shared" si="11"/>
        <v>165.4</v>
      </c>
      <c r="F30" s="124" t="s">
        <v>98</v>
      </c>
      <c r="G30" s="132"/>
      <c r="H30" s="104" t="str">
        <f t="shared" si="12"/>
        <v/>
      </c>
      <c r="I30" s="133">
        <v>1</v>
      </c>
      <c r="J30" s="270">
        <f t="shared" si="13"/>
        <v>82.7</v>
      </c>
      <c r="K30" s="127"/>
      <c r="L30" s="270" t="str">
        <f t="shared" si="14"/>
        <v/>
      </c>
      <c r="M30" s="127"/>
      <c r="N30" s="270" t="str">
        <f t="shared" si="15"/>
        <v/>
      </c>
      <c r="O30" s="127"/>
      <c r="P30" s="270" t="str">
        <f t="shared" si="16"/>
        <v/>
      </c>
      <c r="Q30" s="134"/>
      <c r="R30" s="270" t="str">
        <f t="shared" si="17"/>
        <v/>
      </c>
      <c r="S30" s="135">
        <v>1</v>
      </c>
      <c r="T30" s="271">
        <f t="shared" si="18"/>
        <v>82.7</v>
      </c>
      <c r="U30" s="130"/>
      <c r="V30" s="272">
        <f t="shared" si="0"/>
        <v>28.273559106045795</v>
      </c>
      <c r="W30" s="270">
        <f t="shared" si="1"/>
        <v>6.6110663980973579</v>
      </c>
      <c r="X30" s="270">
        <f t="shared" si="2"/>
        <v>34.591563350120353</v>
      </c>
      <c r="Y30" s="270">
        <f t="shared" si="3"/>
        <v>12.167639059355919</v>
      </c>
      <c r="Z30" s="271">
        <f t="shared" si="19"/>
        <v>1.0561720863806019</v>
      </c>
      <c r="AA30" s="242" t="str">
        <f t="shared" si="4"/>
        <v/>
      </c>
      <c r="AB30" s="273">
        <f t="shared" si="5"/>
        <v>110.9735591060458</v>
      </c>
      <c r="AC30" s="274">
        <f t="shared" si="6"/>
        <v>6.6110663980973579</v>
      </c>
      <c r="AD30" s="274">
        <f t="shared" si="7"/>
        <v>34.591563350120353</v>
      </c>
      <c r="AE30" s="274">
        <f t="shared" si="8"/>
        <v>12.167639059355919</v>
      </c>
      <c r="AF30" s="275">
        <f t="shared" si="9"/>
        <v>1.0561720863806019</v>
      </c>
      <c r="AH30" s="197"/>
      <c r="AJ30" s="78"/>
      <c r="AK30" s="79"/>
      <c r="AL30" s="79"/>
      <c r="AM30" s="79"/>
      <c r="AN30" s="79"/>
      <c r="AO30" s="79"/>
      <c r="AP30" s="80"/>
      <c r="AQ30" s="144"/>
    </row>
    <row r="31" spans="1:43" x14ac:dyDescent="0.25">
      <c r="A31" s="121"/>
      <c r="B31" s="236" t="s">
        <v>163</v>
      </c>
      <c r="C31" s="122">
        <f t="shared" si="10"/>
        <v>2</v>
      </c>
      <c r="D31" s="123">
        <v>262.74</v>
      </c>
      <c r="E31" s="334">
        <f t="shared" si="11"/>
        <v>525.48</v>
      </c>
      <c r="F31" s="124" t="s">
        <v>98</v>
      </c>
      <c r="G31" s="132"/>
      <c r="H31" s="104" t="str">
        <f t="shared" si="12"/>
        <v/>
      </c>
      <c r="I31" s="133">
        <v>2</v>
      </c>
      <c r="J31" s="270">
        <f t="shared" si="13"/>
        <v>525.48</v>
      </c>
      <c r="K31" s="127"/>
      <c r="L31" s="270" t="str">
        <f t="shared" si="14"/>
        <v/>
      </c>
      <c r="M31" s="127"/>
      <c r="N31" s="270" t="str">
        <f t="shared" si="15"/>
        <v/>
      </c>
      <c r="O31" s="127"/>
      <c r="P31" s="270" t="str">
        <f t="shared" si="16"/>
        <v/>
      </c>
      <c r="Q31" s="134"/>
      <c r="R31" s="270" t="str">
        <f t="shared" si="17"/>
        <v/>
      </c>
      <c r="S31" s="135"/>
      <c r="T31" s="271" t="str">
        <f t="shared" si="18"/>
        <v/>
      </c>
      <c r="U31" s="130"/>
      <c r="V31" s="272" t="str">
        <f t="shared" si="0"/>
        <v/>
      </c>
      <c r="W31" s="270" t="str">
        <f t="shared" si="1"/>
        <v/>
      </c>
      <c r="X31" s="270" t="str">
        <f t="shared" si="2"/>
        <v/>
      </c>
      <c r="Y31" s="270" t="str">
        <f t="shared" si="3"/>
        <v/>
      </c>
      <c r="Z31" s="271" t="str">
        <f t="shared" si="19"/>
        <v/>
      </c>
      <c r="AA31" s="242" t="str">
        <f t="shared" si="4"/>
        <v/>
      </c>
      <c r="AB31" s="273">
        <f t="shared" si="5"/>
        <v>525.48</v>
      </c>
      <c r="AC31" s="274" t="str">
        <f t="shared" si="6"/>
        <v/>
      </c>
      <c r="AD31" s="274" t="str">
        <f t="shared" si="7"/>
        <v/>
      </c>
      <c r="AE31" s="274" t="str">
        <f t="shared" si="8"/>
        <v/>
      </c>
      <c r="AF31" s="275" t="str">
        <f t="shared" si="9"/>
        <v/>
      </c>
      <c r="AH31" s="197"/>
      <c r="AJ31" s="78"/>
      <c r="AK31" s="79"/>
      <c r="AL31" s="79"/>
      <c r="AM31" s="79"/>
      <c r="AN31" s="79"/>
      <c r="AO31" s="79"/>
      <c r="AP31" s="80"/>
      <c r="AQ31" s="145"/>
    </row>
    <row r="32" spans="1:43" x14ac:dyDescent="0.25">
      <c r="A32" s="121"/>
      <c r="B32" s="236" t="s">
        <v>164</v>
      </c>
      <c r="C32" s="122">
        <f t="shared" si="10"/>
        <v>1</v>
      </c>
      <c r="D32" s="123">
        <v>106.47</v>
      </c>
      <c r="E32" s="334">
        <f t="shared" si="11"/>
        <v>106.47</v>
      </c>
      <c r="F32" s="124" t="s">
        <v>98</v>
      </c>
      <c r="G32" s="132"/>
      <c r="H32" s="104" t="str">
        <f t="shared" si="12"/>
        <v/>
      </c>
      <c r="I32" s="133"/>
      <c r="J32" s="270" t="str">
        <f t="shared" si="13"/>
        <v/>
      </c>
      <c r="K32" s="127"/>
      <c r="L32" s="270" t="str">
        <f t="shared" si="14"/>
        <v/>
      </c>
      <c r="M32" s="127"/>
      <c r="N32" s="270" t="str">
        <f t="shared" si="15"/>
        <v/>
      </c>
      <c r="O32" s="127">
        <v>1</v>
      </c>
      <c r="P32" s="270">
        <f t="shared" si="16"/>
        <v>106.47</v>
      </c>
      <c r="Q32" s="134"/>
      <c r="R32" s="270" t="str">
        <f t="shared" si="17"/>
        <v/>
      </c>
      <c r="S32" s="135"/>
      <c r="T32" s="271" t="str">
        <f t="shared" si="18"/>
        <v/>
      </c>
      <c r="U32" s="130"/>
      <c r="V32" s="272" t="str">
        <f t="shared" si="0"/>
        <v/>
      </c>
      <c r="W32" s="270" t="str">
        <f t="shared" si="1"/>
        <v/>
      </c>
      <c r="X32" s="270" t="str">
        <f t="shared" si="2"/>
        <v/>
      </c>
      <c r="Y32" s="270" t="str">
        <f t="shared" si="3"/>
        <v/>
      </c>
      <c r="Z32" s="271" t="str">
        <f t="shared" si="19"/>
        <v/>
      </c>
      <c r="AA32" s="242" t="str">
        <f t="shared" si="4"/>
        <v/>
      </c>
      <c r="AB32" s="273" t="str">
        <f t="shared" si="5"/>
        <v/>
      </c>
      <c r="AC32" s="274" t="str">
        <f t="shared" si="6"/>
        <v/>
      </c>
      <c r="AD32" s="274" t="str">
        <f t="shared" si="7"/>
        <v/>
      </c>
      <c r="AE32" s="274">
        <f t="shared" si="8"/>
        <v>106.47</v>
      </c>
      <c r="AF32" s="275" t="str">
        <f t="shared" si="9"/>
        <v/>
      </c>
      <c r="AH32" s="197"/>
      <c r="AJ32" s="78"/>
      <c r="AK32" s="79"/>
      <c r="AL32" s="79"/>
      <c r="AM32" s="79"/>
      <c r="AN32" s="79"/>
      <c r="AO32" s="79"/>
      <c r="AP32" s="80"/>
      <c r="AQ32" s="144"/>
    </row>
    <row r="33" spans="1:43" x14ac:dyDescent="0.25">
      <c r="A33" s="121"/>
      <c r="B33" s="236" t="s">
        <v>165</v>
      </c>
      <c r="C33" s="122">
        <f t="shared" si="10"/>
        <v>1</v>
      </c>
      <c r="D33" s="123">
        <v>256.81</v>
      </c>
      <c r="E33" s="334">
        <f t="shared" si="11"/>
        <v>256.81</v>
      </c>
      <c r="F33" s="124" t="s">
        <v>98</v>
      </c>
      <c r="G33" s="132"/>
      <c r="H33" s="104" t="str">
        <f t="shared" si="12"/>
        <v/>
      </c>
      <c r="I33" s="133"/>
      <c r="J33" s="270" t="str">
        <f t="shared" si="13"/>
        <v/>
      </c>
      <c r="K33" s="127"/>
      <c r="L33" s="270" t="str">
        <f t="shared" si="14"/>
        <v/>
      </c>
      <c r="M33" s="127">
        <v>1</v>
      </c>
      <c r="N33" s="270">
        <f t="shared" si="15"/>
        <v>256.81</v>
      </c>
      <c r="O33" s="127"/>
      <c r="P33" s="270" t="str">
        <f t="shared" si="16"/>
        <v/>
      </c>
      <c r="Q33" s="134"/>
      <c r="R33" s="270" t="str">
        <f t="shared" si="17"/>
        <v/>
      </c>
      <c r="S33" s="135"/>
      <c r="T33" s="271" t="str">
        <f t="shared" si="18"/>
        <v/>
      </c>
      <c r="U33" s="130"/>
      <c r="V33" s="272" t="str">
        <f t="shared" si="0"/>
        <v/>
      </c>
      <c r="W33" s="270" t="str">
        <f t="shared" si="1"/>
        <v/>
      </c>
      <c r="X33" s="270" t="str">
        <f t="shared" si="2"/>
        <v/>
      </c>
      <c r="Y33" s="270" t="str">
        <f t="shared" si="3"/>
        <v/>
      </c>
      <c r="Z33" s="271" t="str">
        <f t="shared" si="19"/>
        <v/>
      </c>
      <c r="AA33" s="242" t="str">
        <f t="shared" si="4"/>
        <v/>
      </c>
      <c r="AB33" s="273" t="str">
        <f t="shared" si="5"/>
        <v/>
      </c>
      <c r="AC33" s="274" t="str">
        <f t="shared" si="6"/>
        <v/>
      </c>
      <c r="AD33" s="274">
        <f t="shared" si="7"/>
        <v>256.81</v>
      </c>
      <c r="AE33" s="274" t="str">
        <f t="shared" si="8"/>
        <v/>
      </c>
      <c r="AF33" s="275" t="str">
        <f t="shared" si="9"/>
        <v/>
      </c>
      <c r="AH33" s="197"/>
      <c r="AJ33" s="78"/>
      <c r="AK33" s="79"/>
      <c r="AL33" s="79"/>
      <c r="AM33" s="79"/>
      <c r="AN33" s="79"/>
      <c r="AO33" s="79"/>
      <c r="AP33" s="80"/>
      <c r="AQ33" s="144"/>
    </row>
    <row r="34" spans="1:43" x14ac:dyDescent="0.25">
      <c r="A34" s="121"/>
      <c r="B34" s="236" t="s">
        <v>247</v>
      </c>
      <c r="C34" s="122">
        <f t="shared" si="10"/>
        <v>4</v>
      </c>
      <c r="D34" s="123">
        <v>265.51</v>
      </c>
      <c r="E34" s="334">
        <f t="shared" si="11"/>
        <v>1062.04</v>
      </c>
      <c r="F34" s="124" t="s">
        <v>98</v>
      </c>
      <c r="G34" s="132"/>
      <c r="H34" s="104" t="str">
        <f t="shared" si="12"/>
        <v/>
      </c>
      <c r="I34" s="133"/>
      <c r="J34" s="270" t="str">
        <f t="shared" si="13"/>
        <v/>
      </c>
      <c r="K34" s="127"/>
      <c r="L34" s="270" t="str">
        <f t="shared" si="14"/>
        <v/>
      </c>
      <c r="M34" s="127"/>
      <c r="N34" s="270" t="str">
        <f t="shared" si="15"/>
        <v/>
      </c>
      <c r="O34" s="127">
        <v>4</v>
      </c>
      <c r="P34" s="270">
        <f t="shared" si="16"/>
        <v>1062.04</v>
      </c>
      <c r="Q34" s="134"/>
      <c r="R34" s="270" t="str">
        <f t="shared" si="17"/>
        <v/>
      </c>
      <c r="S34" s="135"/>
      <c r="T34" s="271" t="str">
        <f t="shared" si="18"/>
        <v/>
      </c>
      <c r="U34" s="130"/>
      <c r="V34" s="272" t="str">
        <f t="shared" si="0"/>
        <v/>
      </c>
      <c r="W34" s="270" t="str">
        <f t="shared" si="1"/>
        <v/>
      </c>
      <c r="X34" s="270" t="str">
        <f t="shared" si="2"/>
        <v/>
      </c>
      <c r="Y34" s="270" t="str">
        <f t="shared" si="3"/>
        <v/>
      </c>
      <c r="Z34" s="271" t="str">
        <f t="shared" si="19"/>
        <v/>
      </c>
      <c r="AA34" s="242" t="str">
        <f t="shared" si="4"/>
        <v/>
      </c>
      <c r="AB34" s="273" t="str">
        <f t="shared" si="5"/>
        <v/>
      </c>
      <c r="AC34" s="274" t="str">
        <f t="shared" si="6"/>
        <v/>
      </c>
      <c r="AD34" s="274" t="str">
        <f t="shared" si="7"/>
        <v/>
      </c>
      <c r="AE34" s="274">
        <f t="shared" si="8"/>
        <v>1062.04</v>
      </c>
      <c r="AF34" s="275" t="str">
        <f t="shared" si="9"/>
        <v/>
      </c>
      <c r="AH34" s="197"/>
      <c r="AJ34" s="78"/>
      <c r="AK34" s="79"/>
      <c r="AL34" s="79"/>
      <c r="AM34" s="79"/>
      <c r="AN34" s="79"/>
      <c r="AO34" s="79"/>
      <c r="AP34" s="80"/>
    </row>
    <row r="35" spans="1:43" x14ac:dyDescent="0.25">
      <c r="A35" s="121"/>
      <c r="B35" s="236" t="s">
        <v>269</v>
      </c>
      <c r="C35" s="122">
        <f t="shared" si="10"/>
        <v>4</v>
      </c>
      <c r="D35" s="123">
        <v>405.69198533263489</v>
      </c>
      <c r="E35" s="334">
        <f t="shared" si="11"/>
        <v>1622.7679413305395</v>
      </c>
      <c r="F35" s="124" t="s">
        <v>98</v>
      </c>
      <c r="G35" s="132"/>
      <c r="H35" s="104" t="str">
        <f t="shared" si="12"/>
        <v/>
      </c>
      <c r="I35" s="133"/>
      <c r="J35" s="270" t="str">
        <f t="shared" si="13"/>
        <v/>
      </c>
      <c r="K35" s="127"/>
      <c r="L35" s="270" t="str">
        <f t="shared" si="14"/>
        <v/>
      </c>
      <c r="M35" s="127"/>
      <c r="N35" s="270" t="str">
        <f t="shared" si="15"/>
        <v/>
      </c>
      <c r="O35" s="127">
        <v>4</v>
      </c>
      <c r="P35" s="270">
        <f t="shared" si="16"/>
        <v>1622.7679413305395</v>
      </c>
      <c r="Q35" s="134"/>
      <c r="R35" s="270" t="str">
        <f t="shared" si="17"/>
        <v/>
      </c>
      <c r="S35" s="135"/>
      <c r="T35" s="271" t="str">
        <f t="shared" si="18"/>
        <v/>
      </c>
      <c r="U35" s="130"/>
      <c r="V35" s="272" t="str">
        <f t="shared" si="0"/>
        <v/>
      </c>
      <c r="W35" s="270" t="str">
        <f t="shared" si="1"/>
        <v/>
      </c>
      <c r="X35" s="270" t="str">
        <f t="shared" si="2"/>
        <v/>
      </c>
      <c r="Y35" s="270" t="str">
        <f t="shared" si="3"/>
        <v/>
      </c>
      <c r="Z35" s="271" t="str">
        <f t="shared" si="19"/>
        <v/>
      </c>
      <c r="AA35" s="242" t="str">
        <f t="shared" si="4"/>
        <v/>
      </c>
      <c r="AB35" s="273" t="str">
        <f t="shared" si="5"/>
        <v/>
      </c>
      <c r="AC35" s="274" t="str">
        <f t="shared" si="6"/>
        <v/>
      </c>
      <c r="AD35" s="274" t="str">
        <f t="shared" si="7"/>
        <v/>
      </c>
      <c r="AE35" s="274">
        <f t="shared" si="8"/>
        <v>1622.7679413305395</v>
      </c>
      <c r="AF35" s="275" t="str">
        <f t="shared" si="9"/>
        <v/>
      </c>
      <c r="AH35" s="197"/>
      <c r="AJ35" s="78"/>
      <c r="AK35" s="79"/>
      <c r="AL35" s="79"/>
      <c r="AM35" s="79"/>
      <c r="AN35" s="79"/>
      <c r="AO35" s="79"/>
      <c r="AP35" s="80"/>
    </row>
    <row r="36" spans="1:43" x14ac:dyDescent="0.25">
      <c r="A36" s="121"/>
      <c r="B36" s="236" t="s">
        <v>248</v>
      </c>
      <c r="C36" s="122">
        <f t="shared" si="10"/>
        <v>3</v>
      </c>
      <c r="D36" s="123">
        <v>271.82</v>
      </c>
      <c r="E36" s="334">
        <f t="shared" si="11"/>
        <v>815.46</v>
      </c>
      <c r="F36" s="124" t="s">
        <v>98</v>
      </c>
      <c r="G36" s="132"/>
      <c r="H36" s="104" t="str">
        <f t="shared" si="12"/>
        <v/>
      </c>
      <c r="I36" s="133"/>
      <c r="J36" s="270" t="str">
        <f t="shared" si="13"/>
        <v/>
      </c>
      <c r="K36" s="127"/>
      <c r="L36" s="270" t="str">
        <f t="shared" si="14"/>
        <v/>
      </c>
      <c r="M36" s="127">
        <v>2</v>
      </c>
      <c r="N36" s="270">
        <f t="shared" si="15"/>
        <v>543.64</v>
      </c>
      <c r="O36" s="127">
        <v>1</v>
      </c>
      <c r="P36" s="270">
        <f t="shared" si="16"/>
        <v>271.82</v>
      </c>
      <c r="Q36" s="134"/>
      <c r="R36" s="270" t="str">
        <f t="shared" si="17"/>
        <v/>
      </c>
      <c r="S36" s="135"/>
      <c r="T36" s="271" t="str">
        <f t="shared" si="18"/>
        <v/>
      </c>
      <c r="U36" s="130"/>
      <c r="V36" s="272" t="str">
        <f t="shared" si="0"/>
        <v/>
      </c>
      <c r="W36" s="270" t="str">
        <f t="shared" si="1"/>
        <v/>
      </c>
      <c r="X36" s="270" t="str">
        <f t="shared" si="2"/>
        <v/>
      </c>
      <c r="Y36" s="270" t="str">
        <f t="shared" si="3"/>
        <v/>
      </c>
      <c r="Z36" s="271" t="str">
        <f t="shared" si="19"/>
        <v/>
      </c>
      <c r="AA36" s="242" t="str">
        <f t="shared" si="4"/>
        <v/>
      </c>
      <c r="AB36" s="273" t="str">
        <f t="shared" si="5"/>
        <v/>
      </c>
      <c r="AC36" s="274" t="str">
        <f t="shared" si="6"/>
        <v/>
      </c>
      <c r="AD36" s="274">
        <f t="shared" si="7"/>
        <v>543.64</v>
      </c>
      <c r="AE36" s="274">
        <f t="shared" si="8"/>
        <v>271.82</v>
      </c>
      <c r="AF36" s="275" t="str">
        <f t="shared" si="9"/>
        <v/>
      </c>
      <c r="AH36" s="197"/>
      <c r="AJ36" s="78"/>
      <c r="AK36" s="79"/>
      <c r="AL36" s="79"/>
      <c r="AM36" s="79"/>
      <c r="AN36" s="79"/>
      <c r="AO36" s="79"/>
      <c r="AP36" s="80"/>
    </row>
    <row r="37" spans="1:43" x14ac:dyDescent="0.25">
      <c r="A37" s="121"/>
      <c r="B37" s="236" t="s">
        <v>166</v>
      </c>
      <c r="C37" s="122">
        <f t="shared" si="10"/>
        <v>2</v>
      </c>
      <c r="D37" s="123">
        <v>194.67</v>
      </c>
      <c r="E37" s="334">
        <f t="shared" si="11"/>
        <v>389.34</v>
      </c>
      <c r="F37" s="124" t="s">
        <v>98</v>
      </c>
      <c r="G37" s="132"/>
      <c r="H37" s="104" t="str">
        <f t="shared" si="12"/>
        <v/>
      </c>
      <c r="I37" s="133"/>
      <c r="J37" s="270" t="str">
        <f t="shared" si="13"/>
        <v/>
      </c>
      <c r="K37" s="127"/>
      <c r="L37" s="270" t="str">
        <f t="shared" si="14"/>
        <v/>
      </c>
      <c r="M37" s="127"/>
      <c r="N37" s="270" t="str">
        <f t="shared" si="15"/>
        <v/>
      </c>
      <c r="O37" s="127"/>
      <c r="P37" s="270" t="str">
        <f t="shared" si="16"/>
        <v/>
      </c>
      <c r="Q37" s="134"/>
      <c r="R37" s="270" t="str">
        <f t="shared" si="17"/>
        <v/>
      </c>
      <c r="S37" s="135">
        <v>2</v>
      </c>
      <c r="T37" s="271">
        <f t="shared" si="18"/>
        <v>389.34</v>
      </c>
      <c r="U37" s="130"/>
      <c r="V37" s="272">
        <f t="shared" si="0"/>
        <v>133.10795045160663</v>
      </c>
      <c r="W37" s="270">
        <f t="shared" si="1"/>
        <v>31.123973294259066</v>
      </c>
      <c r="X37" s="270">
        <f t="shared" si="2"/>
        <v>162.85222823138884</v>
      </c>
      <c r="Y37" s="270">
        <f t="shared" si="3"/>
        <v>57.283537985122528</v>
      </c>
      <c r="Z37" s="271">
        <f t="shared" si="19"/>
        <v>4.9723100376230178</v>
      </c>
      <c r="AA37" s="242" t="str">
        <f t="shared" si="4"/>
        <v/>
      </c>
      <c r="AB37" s="273">
        <f t="shared" si="5"/>
        <v>133.10795045160663</v>
      </c>
      <c r="AC37" s="274">
        <f t="shared" si="6"/>
        <v>31.123973294259066</v>
      </c>
      <c r="AD37" s="274">
        <f t="shared" si="7"/>
        <v>162.85222823138884</v>
      </c>
      <c r="AE37" s="274">
        <f t="shared" si="8"/>
        <v>57.283537985122528</v>
      </c>
      <c r="AF37" s="275">
        <f t="shared" si="9"/>
        <v>4.9723100376230178</v>
      </c>
      <c r="AH37" s="197"/>
      <c r="AJ37" s="81"/>
      <c r="AK37" s="82"/>
      <c r="AL37" s="82"/>
      <c r="AM37" s="82"/>
      <c r="AN37" s="82"/>
      <c r="AO37" s="82"/>
      <c r="AP37" s="83"/>
    </row>
    <row r="38" spans="1:43" x14ac:dyDescent="0.25">
      <c r="A38" s="121"/>
      <c r="B38" s="236" t="s">
        <v>167</v>
      </c>
      <c r="C38" s="122">
        <f t="shared" si="10"/>
        <v>29</v>
      </c>
      <c r="D38" s="123">
        <v>83.93</v>
      </c>
      <c r="E38" s="334">
        <f t="shared" si="11"/>
        <v>2433.9700000000003</v>
      </c>
      <c r="F38" s="124" t="s">
        <v>98</v>
      </c>
      <c r="G38" s="132"/>
      <c r="H38" s="104" t="str">
        <f t="shared" si="12"/>
        <v/>
      </c>
      <c r="I38" s="133">
        <v>7</v>
      </c>
      <c r="J38" s="270">
        <f t="shared" si="13"/>
        <v>587.51</v>
      </c>
      <c r="K38" s="127">
        <v>2</v>
      </c>
      <c r="L38" s="270">
        <f t="shared" si="14"/>
        <v>167.86</v>
      </c>
      <c r="M38" s="127">
        <v>11</v>
      </c>
      <c r="N38" s="270">
        <f t="shared" si="15"/>
        <v>923.23</v>
      </c>
      <c r="O38" s="127">
        <v>5</v>
      </c>
      <c r="P38" s="270">
        <f t="shared" si="16"/>
        <v>419.65000000000003</v>
      </c>
      <c r="Q38" s="134">
        <v>1</v>
      </c>
      <c r="R38" s="270">
        <f t="shared" si="17"/>
        <v>83.93</v>
      </c>
      <c r="S38" s="135">
        <v>3</v>
      </c>
      <c r="T38" s="271">
        <f t="shared" si="18"/>
        <v>251.79000000000002</v>
      </c>
      <c r="U38" s="130"/>
      <c r="V38" s="272">
        <f t="shared" si="0"/>
        <v>86.082218226254795</v>
      </c>
      <c r="W38" s="270">
        <f t="shared" si="1"/>
        <v>20.128179061389766</v>
      </c>
      <c r="X38" s="270">
        <f t="shared" si="2"/>
        <v>105.31813465449581</v>
      </c>
      <c r="Y38" s="270">
        <f t="shared" si="3"/>
        <v>37.045826345286905</v>
      </c>
      <c r="Z38" s="271">
        <f t="shared" si="19"/>
        <v>3.2156417125728147</v>
      </c>
      <c r="AA38" s="242" t="str">
        <f t="shared" si="4"/>
        <v/>
      </c>
      <c r="AB38" s="273">
        <f t="shared" si="5"/>
        <v>673.59221822625477</v>
      </c>
      <c r="AC38" s="274">
        <f t="shared" si="6"/>
        <v>187.98817906138979</v>
      </c>
      <c r="AD38" s="274">
        <f t="shared" si="7"/>
        <v>1028.5481346544959</v>
      </c>
      <c r="AE38" s="274">
        <f t="shared" si="8"/>
        <v>456.69582634528695</v>
      </c>
      <c r="AF38" s="275">
        <f t="shared" si="9"/>
        <v>87.145641712572825</v>
      </c>
      <c r="AH38" s="197"/>
      <c r="AJ38" s="78"/>
      <c r="AK38" s="79"/>
      <c r="AL38" s="79"/>
      <c r="AM38" s="79"/>
      <c r="AN38" s="79"/>
      <c r="AO38" s="79"/>
      <c r="AP38" s="80"/>
    </row>
    <row r="39" spans="1:43" x14ac:dyDescent="0.25">
      <c r="A39" s="121"/>
      <c r="B39" s="236" t="s">
        <v>168</v>
      </c>
      <c r="C39" s="122">
        <f t="shared" si="10"/>
        <v>7</v>
      </c>
      <c r="D39" s="123">
        <v>139.46</v>
      </c>
      <c r="E39" s="334">
        <f t="shared" si="11"/>
        <v>976.22</v>
      </c>
      <c r="F39" s="124" t="s">
        <v>98</v>
      </c>
      <c r="G39" s="132"/>
      <c r="H39" s="104" t="str">
        <f t="shared" si="12"/>
        <v/>
      </c>
      <c r="I39" s="133"/>
      <c r="J39" s="270" t="str">
        <f t="shared" si="13"/>
        <v/>
      </c>
      <c r="K39" s="127"/>
      <c r="L39" s="270" t="str">
        <f t="shared" si="14"/>
        <v/>
      </c>
      <c r="M39" s="127"/>
      <c r="N39" s="270" t="str">
        <f t="shared" si="15"/>
        <v/>
      </c>
      <c r="O39" s="127"/>
      <c r="P39" s="270" t="str">
        <f t="shared" si="16"/>
        <v/>
      </c>
      <c r="Q39" s="134"/>
      <c r="R39" s="270" t="str">
        <f t="shared" si="17"/>
        <v/>
      </c>
      <c r="S39" s="135">
        <v>7</v>
      </c>
      <c r="T39" s="271">
        <f t="shared" si="18"/>
        <v>976.22</v>
      </c>
      <c r="U39" s="130"/>
      <c r="V39" s="272">
        <f t="shared" si="0"/>
        <v>333.75107461310796</v>
      </c>
      <c r="W39" s="270">
        <f t="shared" si="1"/>
        <v>78.039362021168103</v>
      </c>
      <c r="X39" s="270">
        <f t="shared" si="2"/>
        <v>408.33102749279914</v>
      </c>
      <c r="Y39" s="270">
        <f t="shared" si="3"/>
        <v>143.63110764842122</v>
      </c>
      <c r="Z39" s="271">
        <f t="shared" si="19"/>
        <v>12.467428224503884</v>
      </c>
      <c r="AA39" s="242" t="str">
        <f t="shared" si="4"/>
        <v/>
      </c>
      <c r="AB39" s="273">
        <f t="shared" si="5"/>
        <v>333.75107461310796</v>
      </c>
      <c r="AC39" s="274">
        <f t="shared" si="6"/>
        <v>78.039362021168103</v>
      </c>
      <c r="AD39" s="274">
        <f t="shared" si="7"/>
        <v>408.33102749279914</v>
      </c>
      <c r="AE39" s="274">
        <f t="shared" si="8"/>
        <v>143.63110764842122</v>
      </c>
      <c r="AF39" s="275">
        <f t="shared" si="9"/>
        <v>12.467428224503884</v>
      </c>
      <c r="AH39" s="197"/>
      <c r="AJ39" s="78"/>
      <c r="AK39" s="79"/>
      <c r="AL39" s="79"/>
      <c r="AM39" s="79"/>
      <c r="AN39" s="79"/>
      <c r="AO39" s="79"/>
      <c r="AP39" s="80"/>
    </row>
    <row r="40" spans="1:43" x14ac:dyDescent="0.25">
      <c r="A40" s="121"/>
      <c r="B40" s="236" t="s">
        <v>169</v>
      </c>
      <c r="C40" s="122">
        <f t="shared" si="10"/>
        <v>2</v>
      </c>
      <c r="D40" s="123">
        <v>21.82</v>
      </c>
      <c r="E40" s="334">
        <f t="shared" si="11"/>
        <v>43.64</v>
      </c>
      <c r="F40" s="124" t="s">
        <v>98</v>
      </c>
      <c r="G40" s="132"/>
      <c r="H40" s="104" t="str">
        <f t="shared" si="12"/>
        <v/>
      </c>
      <c r="I40" s="133"/>
      <c r="J40" s="270" t="str">
        <f t="shared" si="13"/>
        <v/>
      </c>
      <c r="K40" s="127"/>
      <c r="L40" s="270" t="str">
        <f t="shared" si="14"/>
        <v/>
      </c>
      <c r="M40" s="127">
        <v>2</v>
      </c>
      <c r="N40" s="270">
        <f t="shared" si="15"/>
        <v>43.64</v>
      </c>
      <c r="O40" s="127"/>
      <c r="P40" s="270" t="str">
        <f t="shared" si="16"/>
        <v/>
      </c>
      <c r="Q40" s="134"/>
      <c r="R40" s="270" t="str">
        <f t="shared" si="17"/>
        <v/>
      </c>
      <c r="S40" s="135"/>
      <c r="T40" s="271" t="str">
        <f t="shared" si="18"/>
        <v/>
      </c>
      <c r="U40" s="130"/>
      <c r="V40" s="272" t="str">
        <f t="shared" si="0"/>
        <v/>
      </c>
      <c r="W40" s="270" t="str">
        <f t="shared" si="1"/>
        <v/>
      </c>
      <c r="X40" s="270" t="str">
        <f t="shared" si="2"/>
        <v/>
      </c>
      <c r="Y40" s="270" t="str">
        <f t="shared" si="3"/>
        <v/>
      </c>
      <c r="Z40" s="271" t="str">
        <f t="shared" si="19"/>
        <v/>
      </c>
      <c r="AA40" s="242" t="str">
        <f t="shared" si="4"/>
        <v/>
      </c>
      <c r="AB40" s="273" t="str">
        <f t="shared" si="5"/>
        <v/>
      </c>
      <c r="AC40" s="274" t="str">
        <f t="shared" si="6"/>
        <v/>
      </c>
      <c r="AD40" s="274">
        <f t="shared" si="7"/>
        <v>43.64</v>
      </c>
      <c r="AE40" s="274" t="str">
        <f t="shared" si="8"/>
        <v/>
      </c>
      <c r="AF40" s="275" t="str">
        <f t="shared" si="9"/>
        <v/>
      </c>
      <c r="AH40" s="197"/>
      <c r="AO40" s="140"/>
      <c r="AP40" s="141"/>
    </row>
    <row r="41" spans="1:43" x14ac:dyDescent="0.25">
      <c r="A41" s="121"/>
      <c r="B41" s="236" t="s">
        <v>170</v>
      </c>
      <c r="C41" s="122">
        <f t="shared" si="10"/>
        <v>38</v>
      </c>
      <c r="D41" s="123">
        <v>208.73</v>
      </c>
      <c r="E41" s="334">
        <f t="shared" si="11"/>
        <v>7931.74</v>
      </c>
      <c r="F41" s="124" t="s">
        <v>98</v>
      </c>
      <c r="G41" s="132"/>
      <c r="H41" s="104" t="str">
        <f t="shared" si="12"/>
        <v/>
      </c>
      <c r="I41" s="133">
        <v>4</v>
      </c>
      <c r="J41" s="270">
        <f t="shared" si="13"/>
        <v>834.92</v>
      </c>
      <c r="K41" s="127">
        <v>4</v>
      </c>
      <c r="L41" s="270">
        <f t="shared" si="14"/>
        <v>834.92</v>
      </c>
      <c r="M41" s="127">
        <v>25</v>
      </c>
      <c r="N41" s="270">
        <f t="shared" si="15"/>
        <v>5218.25</v>
      </c>
      <c r="O41" s="127">
        <v>5</v>
      </c>
      <c r="P41" s="270">
        <f t="shared" si="16"/>
        <v>1043.6499999999999</v>
      </c>
      <c r="Q41" s="134"/>
      <c r="R41" s="270" t="str">
        <f t="shared" si="17"/>
        <v/>
      </c>
      <c r="S41" s="135"/>
      <c r="T41" s="271" t="str">
        <f t="shared" si="18"/>
        <v/>
      </c>
      <c r="U41" s="130"/>
      <c r="V41" s="272" t="str">
        <f t="shared" si="0"/>
        <v/>
      </c>
      <c r="W41" s="270" t="str">
        <f t="shared" si="1"/>
        <v/>
      </c>
      <c r="X41" s="270" t="str">
        <f t="shared" si="2"/>
        <v/>
      </c>
      <c r="Y41" s="270" t="str">
        <f t="shared" si="3"/>
        <v/>
      </c>
      <c r="Z41" s="271" t="str">
        <f t="shared" si="19"/>
        <v/>
      </c>
      <c r="AA41" s="242" t="str">
        <f t="shared" si="4"/>
        <v/>
      </c>
      <c r="AB41" s="273">
        <f t="shared" si="5"/>
        <v>834.92</v>
      </c>
      <c r="AC41" s="274">
        <f t="shared" si="6"/>
        <v>834.92</v>
      </c>
      <c r="AD41" s="274">
        <f t="shared" si="7"/>
        <v>5218.25</v>
      </c>
      <c r="AE41" s="274">
        <f t="shared" si="8"/>
        <v>1043.6499999999999</v>
      </c>
      <c r="AF41" s="275" t="str">
        <f t="shared" si="9"/>
        <v/>
      </c>
      <c r="AH41" s="197"/>
      <c r="AO41" s="142"/>
      <c r="AP41" s="143"/>
    </row>
    <row r="42" spans="1:43" x14ac:dyDescent="0.25">
      <c r="A42" s="121"/>
      <c r="B42" s="236" t="s">
        <v>240</v>
      </c>
      <c r="C42" s="122">
        <f t="shared" si="10"/>
        <v>6</v>
      </c>
      <c r="D42" s="123">
        <v>185.1</v>
      </c>
      <c r="E42" s="334">
        <f t="shared" si="11"/>
        <v>1110.5999999999999</v>
      </c>
      <c r="F42" s="124" t="s">
        <v>98</v>
      </c>
      <c r="G42" s="132"/>
      <c r="H42" s="104" t="str">
        <f t="shared" si="12"/>
        <v/>
      </c>
      <c r="I42" s="133"/>
      <c r="J42" s="270" t="str">
        <f t="shared" si="13"/>
        <v/>
      </c>
      <c r="K42" s="127"/>
      <c r="L42" s="270" t="str">
        <f t="shared" si="14"/>
        <v/>
      </c>
      <c r="M42" s="127">
        <v>6</v>
      </c>
      <c r="N42" s="270">
        <f t="shared" si="15"/>
        <v>1110.5999999999999</v>
      </c>
      <c r="O42" s="127"/>
      <c r="P42" s="270" t="str">
        <f t="shared" si="16"/>
        <v/>
      </c>
      <c r="Q42" s="134"/>
      <c r="R42" s="270" t="str">
        <f t="shared" si="17"/>
        <v/>
      </c>
      <c r="S42" s="135"/>
      <c r="T42" s="271" t="str">
        <f t="shared" si="18"/>
        <v/>
      </c>
      <c r="U42" s="130"/>
      <c r="V42" s="272" t="str">
        <f t="shared" si="0"/>
        <v/>
      </c>
      <c r="W42" s="270" t="str">
        <f t="shared" si="1"/>
        <v/>
      </c>
      <c r="X42" s="270" t="str">
        <f t="shared" si="2"/>
        <v/>
      </c>
      <c r="Y42" s="270" t="str">
        <f t="shared" si="3"/>
        <v/>
      </c>
      <c r="Z42" s="271" t="str">
        <f t="shared" si="19"/>
        <v/>
      </c>
      <c r="AA42" s="242" t="str">
        <f t="shared" si="4"/>
        <v/>
      </c>
      <c r="AB42" s="273" t="str">
        <f t="shared" si="5"/>
        <v/>
      </c>
      <c r="AC42" s="274" t="str">
        <f t="shared" si="6"/>
        <v/>
      </c>
      <c r="AD42" s="274">
        <f t="shared" si="7"/>
        <v>1110.5999999999999</v>
      </c>
      <c r="AE42" s="274" t="str">
        <f t="shared" si="8"/>
        <v/>
      </c>
      <c r="AF42" s="275" t="str">
        <f t="shared" si="9"/>
        <v/>
      </c>
      <c r="AH42" s="197"/>
    </row>
    <row r="43" spans="1:43" x14ac:dyDescent="0.25">
      <c r="A43" s="121"/>
      <c r="B43" s="236" t="s">
        <v>270</v>
      </c>
      <c r="C43" s="122">
        <f t="shared" si="10"/>
        <v>1</v>
      </c>
      <c r="D43" s="123">
        <v>319.37454164484024</v>
      </c>
      <c r="E43" s="334">
        <f t="shared" si="11"/>
        <v>319.37454164484024</v>
      </c>
      <c r="F43" s="124" t="s">
        <v>98</v>
      </c>
      <c r="G43" s="132"/>
      <c r="H43" s="104" t="str">
        <f t="shared" si="12"/>
        <v/>
      </c>
      <c r="I43" s="133"/>
      <c r="J43" s="270" t="str">
        <f t="shared" si="13"/>
        <v/>
      </c>
      <c r="K43" s="127"/>
      <c r="L43" s="270" t="str">
        <f t="shared" si="14"/>
        <v/>
      </c>
      <c r="M43" s="127"/>
      <c r="N43" s="270" t="str">
        <f t="shared" si="15"/>
        <v/>
      </c>
      <c r="O43" s="127">
        <v>1</v>
      </c>
      <c r="P43" s="270">
        <f t="shared" si="16"/>
        <v>319.37454164484024</v>
      </c>
      <c r="Q43" s="134"/>
      <c r="R43" s="270" t="str">
        <f t="shared" si="17"/>
        <v/>
      </c>
      <c r="S43" s="135"/>
      <c r="T43" s="271" t="str">
        <f t="shared" si="18"/>
        <v/>
      </c>
      <c r="U43" s="130"/>
      <c r="V43" s="272" t="str">
        <f t="shared" si="0"/>
        <v/>
      </c>
      <c r="W43" s="270" t="str">
        <f t="shared" si="1"/>
        <v/>
      </c>
      <c r="X43" s="270" t="str">
        <f t="shared" si="2"/>
        <v/>
      </c>
      <c r="Y43" s="270" t="str">
        <f t="shared" si="3"/>
        <v/>
      </c>
      <c r="Z43" s="271" t="str">
        <f t="shared" si="19"/>
        <v/>
      </c>
      <c r="AA43" s="242" t="str">
        <f t="shared" si="4"/>
        <v/>
      </c>
      <c r="AB43" s="273" t="str">
        <f t="shared" si="5"/>
        <v/>
      </c>
      <c r="AC43" s="274" t="str">
        <f t="shared" si="6"/>
        <v/>
      </c>
      <c r="AD43" s="274" t="str">
        <f t="shared" si="7"/>
        <v/>
      </c>
      <c r="AE43" s="274">
        <f t="shared" si="8"/>
        <v>319.37454164484024</v>
      </c>
      <c r="AF43" s="275" t="str">
        <f t="shared" si="9"/>
        <v/>
      </c>
      <c r="AH43" s="197"/>
      <c r="AK43" s="142"/>
      <c r="AL43" s="142"/>
      <c r="AM43" s="142"/>
      <c r="AN43" s="142"/>
      <c r="AO43" s="142"/>
      <c r="AP43" s="143"/>
    </row>
    <row r="44" spans="1:43" x14ac:dyDescent="0.25">
      <c r="A44" s="121"/>
      <c r="B44" s="236" t="s">
        <v>241</v>
      </c>
      <c r="C44" s="122">
        <f t="shared" si="10"/>
        <v>32</v>
      </c>
      <c r="D44" s="123">
        <v>163.58000000000001</v>
      </c>
      <c r="E44" s="334">
        <f t="shared" si="11"/>
        <v>5234.5600000000004</v>
      </c>
      <c r="F44" s="124" t="s">
        <v>98</v>
      </c>
      <c r="G44" s="132"/>
      <c r="H44" s="104" t="str">
        <f t="shared" si="12"/>
        <v/>
      </c>
      <c r="I44" s="133"/>
      <c r="J44" s="270" t="str">
        <f t="shared" si="13"/>
        <v/>
      </c>
      <c r="K44" s="127"/>
      <c r="L44" s="270" t="str">
        <f t="shared" si="14"/>
        <v/>
      </c>
      <c r="M44" s="127">
        <v>32</v>
      </c>
      <c r="N44" s="270">
        <f t="shared" si="15"/>
        <v>5234.5600000000004</v>
      </c>
      <c r="O44" s="127"/>
      <c r="P44" s="270" t="str">
        <f t="shared" si="16"/>
        <v/>
      </c>
      <c r="Q44" s="134"/>
      <c r="R44" s="270" t="str">
        <f t="shared" si="17"/>
        <v/>
      </c>
      <c r="S44" s="135"/>
      <c r="T44" s="271" t="str">
        <f t="shared" si="18"/>
        <v/>
      </c>
      <c r="U44" s="130"/>
      <c r="V44" s="272" t="str">
        <f t="shared" si="0"/>
        <v/>
      </c>
      <c r="W44" s="270" t="str">
        <f t="shared" si="1"/>
        <v/>
      </c>
      <c r="X44" s="270" t="str">
        <f t="shared" si="2"/>
        <v/>
      </c>
      <c r="Y44" s="270" t="str">
        <f t="shared" si="3"/>
        <v/>
      </c>
      <c r="Z44" s="271" t="str">
        <f t="shared" si="19"/>
        <v/>
      </c>
      <c r="AA44" s="242" t="str">
        <f t="shared" si="4"/>
        <v/>
      </c>
      <c r="AB44" s="273" t="str">
        <f t="shared" si="5"/>
        <v/>
      </c>
      <c r="AC44" s="274" t="str">
        <f t="shared" si="6"/>
        <v/>
      </c>
      <c r="AD44" s="274">
        <f t="shared" si="7"/>
        <v>5234.5600000000004</v>
      </c>
      <c r="AE44" s="274" t="str">
        <f t="shared" si="8"/>
        <v/>
      </c>
      <c r="AF44" s="275" t="str">
        <f t="shared" si="9"/>
        <v/>
      </c>
      <c r="AH44" s="197"/>
      <c r="AK44" s="142"/>
      <c r="AL44" s="142"/>
      <c r="AM44" s="142"/>
      <c r="AN44" s="142"/>
      <c r="AO44" s="142"/>
      <c r="AP44" s="143"/>
    </row>
    <row r="45" spans="1:43" x14ac:dyDescent="0.25">
      <c r="A45" s="121"/>
      <c r="B45" s="236" t="s">
        <v>242</v>
      </c>
      <c r="C45" s="122">
        <f t="shared" si="10"/>
        <v>12</v>
      </c>
      <c r="D45" s="123">
        <v>172.5</v>
      </c>
      <c r="E45" s="334">
        <f t="shared" si="11"/>
        <v>2070</v>
      </c>
      <c r="F45" s="124" t="s">
        <v>98</v>
      </c>
      <c r="G45" s="132"/>
      <c r="H45" s="104" t="str">
        <f t="shared" si="12"/>
        <v/>
      </c>
      <c r="I45" s="133"/>
      <c r="J45" s="270" t="str">
        <f t="shared" si="13"/>
        <v/>
      </c>
      <c r="K45" s="127"/>
      <c r="L45" s="270" t="str">
        <f t="shared" si="14"/>
        <v/>
      </c>
      <c r="M45" s="127">
        <v>12</v>
      </c>
      <c r="N45" s="270">
        <f t="shared" si="15"/>
        <v>2070</v>
      </c>
      <c r="O45" s="127"/>
      <c r="P45" s="270" t="str">
        <f t="shared" si="16"/>
        <v/>
      </c>
      <c r="Q45" s="134"/>
      <c r="R45" s="270" t="str">
        <f t="shared" si="17"/>
        <v/>
      </c>
      <c r="S45" s="135"/>
      <c r="T45" s="271" t="str">
        <f t="shared" si="18"/>
        <v/>
      </c>
      <c r="U45" s="130"/>
      <c r="V45" s="272" t="str">
        <f t="shared" si="0"/>
        <v/>
      </c>
      <c r="W45" s="270" t="str">
        <f t="shared" si="1"/>
        <v/>
      </c>
      <c r="X45" s="270" t="str">
        <f t="shared" si="2"/>
        <v/>
      </c>
      <c r="Y45" s="270" t="str">
        <f t="shared" si="3"/>
        <v/>
      </c>
      <c r="Z45" s="271" t="str">
        <f t="shared" si="19"/>
        <v/>
      </c>
      <c r="AA45" s="242" t="str">
        <f t="shared" si="4"/>
        <v/>
      </c>
      <c r="AB45" s="273" t="str">
        <f t="shared" si="5"/>
        <v/>
      </c>
      <c r="AC45" s="274" t="str">
        <f t="shared" si="6"/>
        <v/>
      </c>
      <c r="AD45" s="274">
        <f t="shared" si="7"/>
        <v>2070</v>
      </c>
      <c r="AE45" s="274" t="str">
        <f t="shared" si="8"/>
        <v/>
      </c>
      <c r="AF45" s="275" t="str">
        <f t="shared" si="9"/>
        <v/>
      </c>
      <c r="AH45" s="197"/>
      <c r="AK45" s="142"/>
      <c r="AL45" s="142"/>
      <c r="AM45" s="142"/>
      <c r="AN45" s="142"/>
      <c r="AO45" s="142"/>
      <c r="AP45" s="143"/>
      <c r="AQ45" s="145"/>
    </row>
    <row r="46" spans="1:43" x14ac:dyDescent="0.25">
      <c r="A46" s="121"/>
      <c r="B46" s="236" t="s">
        <v>171</v>
      </c>
      <c r="C46" s="122">
        <f t="shared" si="10"/>
        <v>1</v>
      </c>
      <c r="D46" s="123">
        <v>618.75</v>
      </c>
      <c r="E46" s="334">
        <f t="shared" si="11"/>
        <v>618.75</v>
      </c>
      <c r="F46" s="124" t="s">
        <v>98</v>
      </c>
      <c r="G46" s="132"/>
      <c r="H46" s="104" t="str">
        <f t="shared" si="12"/>
        <v/>
      </c>
      <c r="I46" s="133"/>
      <c r="J46" s="270" t="str">
        <f t="shared" si="13"/>
        <v/>
      </c>
      <c r="K46" s="127"/>
      <c r="L46" s="270" t="str">
        <f t="shared" si="14"/>
        <v/>
      </c>
      <c r="M46" s="127"/>
      <c r="N46" s="270" t="str">
        <f t="shared" si="15"/>
        <v/>
      </c>
      <c r="O46" s="127"/>
      <c r="P46" s="270" t="str">
        <f t="shared" si="16"/>
        <v/>
      </c>
      <c r="Q46" s="134"/>
      <c r="R46" s="270" t="str">
        <f t="shared" si="17"/>
        <v/>
      </c>
      <c r="S46" s="135">
        <v>1</v>
      </c>
      <c r="T46" s="271">
        <f t="shared" si="18"/>
        <v>618.75</v>
      </c>
      <c r="U46" s="130"/>
      <c r="V46" s="272">
        <f t="shared" si="0"/>
        <v>211.53887178797865</v>
      </c>
      <c r="W46" s="270">
        <f t="shared" si="1"/>
        <v>49.463087470649818</v>
      </c>
      <c r="X46" s="270">
        <f t="shared" si="2"/>
        <v>258.8093086201568</v>
      </c>
      <c r="Y46" s="270">
        <f t="shared" si="3"/>
        <v>91.036598161746966</v>
      </c>
      <c r="Z46" s="271">
        <f t="shared" si="19"/>
        <v>7.9021339594679256</v>
      </c>
      <c r="AA46" s="242" t="str">
        <f t="shared" si="4"/>
        <v/>
      </c>
      <c r="AB46" s="273">
        <f t="shared" si="5"/>
        <v>211.53887178797865</v>
      </c>
      <c r="AC46" s="274">
        <f t="shared" si="6"/>
        <v>49.463087470649818</v>
      </c>
      <c r="AD46" s="274">
        <f t="shared" si="7"/>
        <v>258.8093086201568</v>
      </c>
      <c r="AE46" s="274">
        <f t="shared" si="8"/>
        <v>91.036598161746966</v>
      </c>
      <c r="AF46" s="275">
        <f t="shared" si="9"/>
        <v>7.9021339594679256</v>
      </c>
      <c r="AH46" s="197"/>
      <c r="AJ46" s="78"/>
      <c r="AK46" s="79"/>
      <c r="AL46" s="79"/>
      <c r="AM46" s="79"/>
      <c r="AN46" s="79"/>
      <c r="AO46" s="79"/>
      <c r="AP46" s="80"/>
      <c r="AQ46" s="144"/>
    </row>
    <row r="47" spans="1:43" x14ac:dyDescent="0.25">
      <c r="A47" s="121"/>
      <c r="B47" s="236" t="s">
        <v>172</v>
      </c>
      <c r="C47" s="122">
        <f t="shared" si="10"/>
        <v>28</v>
      </c>
      <c r="D47" s="123">
        <v>174.96</v>
      </c>
      <c r="E47" s="334">
        <f t="shared" si="11"/>
        <v>4898.88</v>
      </c>
      <c r="F47" s="124" t="s">
        <v>98</v>
      </c>
      <c r="G47" s="132"/>
      <c r="H47" s="104" t="str">
        <f t="shared" si="12"/>
        <v/>
      </c>
      <c r="I47" s="133">
        <v>11</v>
      </c>
      <c r="J47" s="270">
        <f t="shared" si="13"/>
        <v>1924.5600000000002</v>
      </c>
      <c r="K47" s="127">
        <v>10</v>
      </c>
      <c r="L47" s="270">
        <f t="shared" si="14"/>
        <v>1749.6000000000001</v>
      </c>
      <c r="M47" s="127">
        <v>1</v>
      </c>
      <c r="N47" s="270">
        <f t="shared" si="15"/>
        <v>174.96</v>
      </c>
      <c r="O47" s="127">
        <v>5</v>
      </c>
      <c r="P47" s="270">
        <f t="shared" si="16"/>
        <v>874.80000000000007</v>
      </c>
      <c r="Q47" s="134">
        <v>1</v>
      </c>
      <c r="R47" s="270">
        <f t="shared" si="17"/>
        <v>174.96</v>
      </c>
      <c r="S47" s="135"/>
      <c r="T47" s="271" t="str">
        <f t="shared" si="18"/>
        <v/>
      </c>
      <c r="U47" s="130"/>
      <c r="V47" s="272" t="str">
        <f t="shared" si="0"/>
        <v/>
      </c>
      <c r="W47" s="270" t="str">
        <f t="shared" si="1"/>
        <v/>
      </c>
      <c r="X47" s="270" t="str">
        <f t="shared" si="2"/>
        <v/>
      </c>
      <c r="Y47" s="270" t="str">
        <f t="shared" si="3"/>
        <v/>
      </c>
      <c r="Z47" s="271" t="str">
        <f t="shared" si="19"/>
        <v/>
      </c>
      <c r="AA47" s="242" t="str">
        <f t="shared" si="4"/>
        <v/>
      </c>
      <c r="AB47" s="273">
        <f t="shared" si="5"/>
        <v>1924.5600000000002</v>
      </c>
      <c r="AC47" s="274">
        <f t="shared" si="6"/>
        <v>1749.6000000000001</v>
      </c>
      <c r="AD47" s="274">
        <f t="shared" si="7"/>
        <v>174.96</v>
      </c>
      <c r="AE47" s="274">
        <f t="shared" si="8"/>
        <v>874.80000000000007</v>
      </c>
      <c r="AF47" s="275">
        <f t="shared" si="9"/>
        <v>174.96</v>
      </c>
      <c r="AH47" s="197"/>
      <c r="AJ47" s="78"/>
      <c r="AK47" s="79"/>
      <c r="AL47" s="79"/>
      <c r="AM47" s="79"/>
      <c r="AN47" s="79"/>
      <c r="AO47" s="79"/>
      <c r="AP47" s="80"/>
      <c r="AQ47" s="145"/>
    </row>
    <row r="48" spans="1:43" x14ac:dyDescent="0.25">
      <c r="A48" s="121"/>
      <c r="B48" s="236" t="s">
        <v>271</v>
      </c>
      <c r="C48" s="122">
        <f t="shared" si="10"/>
        <v>8</v>
      </c>
      <c r="D48" s="123">
        <v>0</v>
      </c>
      <c r="E48" s="334">
        <f t="shared" si="11"/>
        <v>0</v>
      </c>
      <c r="F48" s="124" t="s">
        <v>98</v>
      </c>
      <c r="G48" s="132"/>
      <c r="H48" s="104" t="str">
        <f t="shared" si="12"/>
        <v/>
      </c>
      <c r="I48" s="133"/>
      <c r="J48" s="270" t="str">
        <f t="shared" si="13"/>
        <v/>
      </c>
      <c r="K48" s="127"/>
      <c r="L48" s="270" t="str">
        <f t="shared" si="14"/>
        <v/>
      </c>
      <c r="M48" s="127">
        <v>2</v>
      </c>
      <c r="N48" s="270">
        <f t="shared" si="15"/>
        <v>0</v>
      </c>
      <c r="O48" s="127">
        <v>5</v>
      </c>
      <c r="P48" s="270">
        <f t="shared" si="16"/>
        <v>0</v>
      </c>
      <c r="Q48" s="134"/>
      <c r="R48" s="270" t="str">
        <f t="shared" si="17"/>
        <v/>
      </c>
      <c r="S48" s="135">
        <v>1</v>
      </c>
      <c r="T48" s="271">
        <f t="shared" si="18"/>
        <v>0</v>
      </c>
      <c r="U48" s="130"/>
      <c r="V48" s="272">
        <f t="shared" si="0"/>
        <v>0</v>
      </c>
      <c r="W48" s="270">
        <f t="shared" si="1"/>
        <v>0</v>
      </c>
      <c r="X48" s="270">
        <f t="shared" si="2"/>
        <v>0</v>
      </c>
      <c r="Y48" s="270">
        <f t="shared" si="3"/>
        <v>0</v>
      </c>
      <c r="Z48" s="271">
        <f t="shared" si="19"/>
        <v>0</v>
      </c>
      <c r="AA48" s="242" t="str">
        <f t="shared" si="4"/>
        <v/>
      </c>
      <c r="AB48" s="273" t="str">
        <f t="shared" si="5"/>
        <v/>
      </c>
      <c r="AC48" s="274" t="str">
        <f t="shared" si="6"/>
        <v/>
      </c>
      <c r="AD48" s="274" t="str">
        <f t="shared" si="7"/>
        <v/>
      </c>
      <c r="AE48" s="274" t="str">
        <f t="shared" si="8"/>
        <v/>
      </c>
      <c r="AF48" s="275" t="str">
        <f t="shared" si="9"/>
        <v/>
      </c>
      <c r="AH48" s="197"/>
      <c r="AJ48" s="78"/>
      <c r="AK48" s="79"/>
      <c r="AL48" s="79"/>
      <c r="AM48" s="79"/>
      <c r="AN48" s="79"/>
      <c r="AO48" s="79"/>
      <c r="AP48" s="80"/>
      <c r="AQ48" s="145"/>
    </row>
    <row r="49" spans="1:43" x14ac:dyDescent="0.25">
      <c r="A49" s="121"/>
      <c r="B49" s="236" t="s">
        <v>272</v>
      </c>
      <c r="C49" s="122">
        <f t="shared" si="10"/>
        <v>2</v>
      </c>
      <c r="D49" s="123">
        <v>319.37454164484024</v>
      </c>
      <c r="E49" s="334">
        <f t="shared" si="11"/>
        <v>638.74908328968047</v>
      </c>
      <c r="F49" s="124" t="s">
        <v>98</v>
      </c>
      <c r="G49" s="132"/>
      <c r="H49" s="104" t="str">
        <f t="shared" si="12"/>
        <v/>
      </c>
      <c r="I49" s="133"/>
      <c r="J49" s="270" t="str">
        <f t="shared" si="13"/>
        <v/>
      </c>
      <c r="K49" s="127"/>
      <c r="L49" s="270" t="str">
        <f t="shared" si="14"/>
        <v/>
      </c>
      <c r="M49" s="127">
        <v>2</v>
      </c>
      <c r="N49" s="270">
        <f t="shared" si="15"/>
        <v>638.74908328968047</v>
      </c>
      <c r="O49" s="127"/>
      <c r="P49" s="270" t="str">
        <f t="shared" si="16"/>
        <v/>
      </c>
      <c r="Q49" s="134"/>
      <c r="R49" s="270" t="str">
        <f t="shared" si="17"/>
        <v/>
      </c>
      <c r="S49" s="135"/>
      <c r="T49" s="271" t="str">
        <f t="shared" si="18"/>
        <v/>
      </c>
      <c r="U49" s="130"/>
      <c r="V49" s="272" t="str">
        <f t="shared" si="0"/>
        <v/>
      </c>
      <c r="W49" s="270" t="str">
        <f t="shared" si="1"/>
        <v/>
      </c>
      <c r="X49" s="270" t="str">
        <f t="shared" si="2"/>
        <v/>
      </c>
      <c r="Y49" s="270" t="str">
        <f t="shared" si="3"/>
        <v/>
      </c>
      <c r="Z49" s="271" t="str">
        <f t="shared" si="19"/>
        <v/>
      </c>
      <c r="AA49" s="242" t="str">
        <f t="shared" si="4"/>
        <v/>
      </c>
      <c r="AB49" s="273" t="str">
        <f t="shared" si="5"/>
        <v/>
      </c>
      <c r="AC49" s="274" t="str">
        <f t="shared" si="6"/>
        <v/>
      </c>
      <c r="AD49" s="274">
        <f t="shared" si="7"/>
        <v>638.74908328968047</v>
      </c>
      <c r="AE49" s="274" t="str">
        <f t="shared" si="8"/>
        <v/>
      </c>
      <c r="AF49" s="275" t="str">
        <f t="shared" si="9"/>
        <v/>
      </c>
      <c r="AH49" s="197"/>
      <c r="AJ49" s="78"/>
      <c r="AK49" s="79"/>
      <c r="AL49" s="79"/>
      <c r="AM49" s="79"/>
      <c r="AN49" s="79"/>
      <c r="AO49" s="79"/>
      <c r="AP49" s="80"/>
      <c r="AQ49" s="144"/>
    </row>
    <row r="50" spans="1:43" x14ac:dyDescent="0.25">
      <c r="A50" s="121"/>
      <c r="B50" s="236" t="s">
        <v>173</v>
      </c>
      <c r="C50" s="122">
        <f t="shared" si="10"/>
        <v>26</v>
      </c>
      <c r="D50" s="123">
        <v>176.84</v>
      </c>
      <c r="E50" s="334">
        <f t="shared" si="11"/>
        <v>4597.84</v>
      </c>
      <c r="F50" s="124" t="s">
        <v>98</v>
      </c>
      <c r="G50" s="132"/>
      <c r="H50" s="104" t="str">
        <f t="shared" si="12"/>
        <v/>
      </c>
      <c r="I50" s="133">
        <v>11</v>
      </c>
      <c r="J50" s="270">
        <f t="shared" si="13"/>
        <v>1945.24</v>
      </c>
      <c r="K50" s="127">
        <v>10</v>
      </c>
      <c r="L50" s="270">
        <f t="shared" si="14"/>
        <v>1768.4</v>
      </c>
      <c r="M50" s="127"/>
      <c r="N50" s="270" t="str">
        <f t="shared" si="15"/>
        <v/>
      </c>
      <c r="O50" s="127">
        <v>4</v>
      </c>
      <c r="P50" s="270">
        <f t="shared" si="16"/>
        <v>707.36</v>
      </c>
      <c r="Q50" s="134">
        <v>1</v>
      </c>
      <c r="R50" s="270">
        <f t="shared" si="17"/>
        <v>176.84</v>
      </c>
      <c r="S50" s="135"/>
      <c r="T50" s="271" t="str">
        <f t="shared" si="18"/>
        <v/>
      </c>
      <c r="U50" s="130"/>
      <c r="V50" s="272" t="str">
        <f t="shared" si="0"/>
        <v/>
      </c>
      <c r="W50" s="270" t="str">
        <f t="shared" si="1"/>
        <v/>
      </c>
      <c r="X50" s="270" t="str">
        <f t="shared" si="2"/>
        <v/>
      </c>
      <c r="Y50" s="270" t="str">
        <f t="shared" si="3"/>
        <v/>
      </c>
      <c r="Z50" s="271" t="str">
        <f t="shared" si="19"/>
        <v/>
      </c>
      <c r="AA50" s="242" t="str">
        <f t="shared" si="4"/>
        <v/>
      </c>
      <c r="AB50" s="273">
        <f t="shared" si="5"/>
        <v>1945.24</v>
      </c>
      <c r="AC50" s="274">
        <f t="shared" si="6"/>
        <v>1768.4</v>
      </c>
      <c r="AD50" s="274" t="str">
        <f t="shared" si="7"/>
        <v/>
      </c>
      <c r="AE50" s="274">
        <f t="shared" si="8"/>
        <v>707.36</v>
      </c>
      <c r="AF50" s="275">
        <f t="shared" si="9"/>
        <v>176.84</v>
      </c>
      <c r="AH50" s="197"/>
      <c r="AJ50" s="78"/>
      <c r="AK50" s="79"/>
      <c r="AL50" s="79"/>
      <c r="AM50" s="79"/>
      <c r="AN50" s="79"/>
      <c r="AO50" s="79"/>
      <c r="AP50" s="80"/>
    </row>
    <row r="51" spans="1:43" x14ac:dyDescent="0.25">
      <c r="A51" s="121"/>
      <c r="B51" s="237" t="s">
        <v>239</v>
      </c>
      <c r="C51" s="122">
        <f t="shared" si="10"/>
        <v>61</v>
      </c>
      <c r="D51" s="123">
        <v>196.79</v>
      </c>
      <c r="E51" s="334">
        <f t="shared" si="11"/>
        <v>12004.189999999999</v>
      </c>
      <c r="F51" s="124" t="s">
        <v>98</v>
      </c>
      <c r="G51" s="132"/>
      <c r="H51" s="104" t="str">
        <f t="shared" si="12"/>
        <v/>
      </c>
      <c r="I51" s="133"/>
      <c r="J51" s="270" t="str">
        <f t="shared" si="13"/>
        <v/>
      </c>
      <c r="K51" s="127"/>
      <c r="L51" s="270" t="str">
        <f t="shared" si="14"/>
        <v/>
      </c>
      <c r="M51" s="127">
        <v>61</v>
      </c>
      <c r="N51" s="270">
        <f t="shared" si="15"/>
        <v>12004.189999999999</v>
      </c>
      <c r="O51" s="127"/>
      <c r="P51" s="270" t="str">
        <f t="shared" si="16"/>
        <v/>
      </c>
      <c r="Q51" s="134"/>
      <c r="R51" s="270" t="str">
        <f t="shared" si="17"/>
        <v/>
      </c>
      <c r="S51" s="135"/>
      <c r="T51" s="271" t="str">
        <f t="shared" si="18"/>
        <v/>
      </c>
      <c r="U51" s="130"/>
      <c r="V51" s="272" t="str">
        <f t="shared" si="0"/>
        <v/>
      </c>
      <c r="W51" s="270" t="str">
        <f t="shared" si="1"/>
        <v/>
      </c>
      <c r="X51" s="270" t="str">
        <f t="shared" si="2"/>
        <v/>
      </c>
      <c r="Y51" s="270" t="str">
        <f t="shared" si="3"/>
        <v/>
      </c>
      <c r="Z51" s="271" t="str">
        <f t="shared" si="19"/>
        <v/>
      </c>
      <c r="AA51" s="242" t="str">
        <f t="shared" si="4"/>
        <v/>
      </c>
      <c r="AB51" s="273" t="str">
        <f t="shared" si="5"/>
        <v/>
      </c>
      <c r="AC51" s="274" t="str">
        <f t="shared" si="6"/>
        <v/>
      </c>
      <c r="AD51" s="274">
        <f t="shared" si="7"/>
        <v>12004.189999999999</v>
      </c>
      <c r="AE51" s="274" t="str">
        <f t="shared" si="8"/>
        <v/>
      </c>
      <c r="AF51" s="275" t="str">
        <f t="shared" si="9"/>
        <v/>
      </c>
      <c r="AH51" s="197"/>
      <c r="AJ51" s="78"/>
      <c r="AK51" s="79"/>
      <c r="AL51" s="79"/>
      <c r="AM51" s="79"/>
      <c r="AN51" s="79"/>
      <c r="AO51" s="79"/>
      <c r="AP51" s="80"/>
      <c r="AQ51" s="144"/>
    </row>
    <row r="52" spans="1:43" x14ac:dyDescent="0.25">
      <c r="A52" s="121"/>
      <c r="B52" s="203" t="s">
        <v>174</v>
      </c>
      <c r="C52" s="122">
        <f t="shared" si="10"/>
        <v>27</v>
      </c>
      <c r="D52" s="123">
        <v>161.22</v>
      </c>
      <c r="E52" s="334">
        <f t="shared" si="11"/>
        <v>4352.9399999999996</v>
      </c>
      <c r="F52" s="124" t="s">
        <v>98</v>
      </c>
      <c r="G52" s="132"/>
      <c r="H52" s="104" t="str">
        <f t="shared" si="12"/>
        <v/>
      </c>
      <c r="I52" s="133"/>
      <c r="J52" s="270" t="str">
        <f t="shared" si="13"/>
        <v/>
      </c>
      <c r="K52" s="127"/>
      <c r="L52" s="270" t="str">
        <f t="shared" si="14"/>
        <v/>
      </c>
      <c r="M52" s="127">
        <v>17</v>
      </c>
      <c r="N52" s="270">
        <f t="shared" si="15"/>
        <v>2740.74</v>
      </c>
      <c r="O52" s="127">
        <v>2</v>
      </c>
      <c r="P52" s="270">
        <f t="shared" si="16"/>
        <v>322.44</v>
      </c>
      <c r="Q52" s="134"/>
      <c r="R52" s="270" t="str">
        <f t="shared" si="17"/>
        <v/>
      </c>
      <c r="S52" s="135">
        <v>8</v>
      </c>
      <c r="T52" s="271">
        <f t="shared" si="18"/>
        <v>1289.76</v>
      </c>
      <c r="U52" s="130"/>
      <c r="V52" s="272">
        <f t="shared" si="0"/>
        <v>440.94444489254687</v>
      </c>
      <c r="W52" s="270">
        <f t="shared" si="1"/>
        <v>103.10385728669948</v>
      </c>
      <c r="X52" s="270">
        <f t="shared" si="2"/>
        <v>539.4778083004984</v>
      </c>
      <c r="Y52" s="270">
        <f t="shared" si="3"/>
        <v>189.76220257793094</v>
      </c>
      <c r="Z52" s="271">
        <f t="shared" si="19"/>
        <v>16.47168694232461</v>
      </c>
      <c r="AA52" s="242" t="str">
        <f t="shared" si="4"/>
        <v/>
      </c>
      <c r="AB52" s="273">
        <f t="shared" si="5"/>
        <v>440.94444489254687</v>
      </c>
      <c r="AC52" s="274">
        <f t="shared" si="6"/>
        <v>103.10385728669948</v>
      </c>
      <c r="AD52" s="274">
        <f t="shared" si="7"/>
        <v>3280.2178083004983</v>
      </c>
      <c r="AE52" s="274">
        <f t="shared" si="8"/>
        <v>512.20220257793096</v>
      </c>
      <c r="AF52" s="275">
        <f t="shared" si="9"/>
        <v>16.47168694232461</v>
      </c>
      <c r="AH52" s="197"/>
      <c r="AJ52" s="78"/>
      <c r="AK52" s="79"/>
      <c r="AL52" s="79"/>
      <c r="AM52" s="79"/>
      <c r="AN52" s="79"/>
      <c r="AO52" s="79"/>
      <c r="AP52" s="80"/>
    </row>
    <row r="53" spans="1:43" x14ac:dyDescent="0.25">
      <c r="A53" s="121"/>
      <c r="B53" s="203" t="s">
        <v>175</v>
      </c>
      <c r="C53" s="122">
        <f t="shared" si="10"/>
        <v>5</v>
      </c>
      <c r="D53" s="123">
        <v>257.69</v>
      </c>
      <c r="E53" s="334">
        <f t="shared" si="11"/>
        <v>1288.45</v>
      </c>
      <c r="F53" s="124" t="s">
        <v>98</v>
      </c>
      <c r="G53" s="146"/>
      <c r="H53" s="104" t="str">
        <f t="shared" si="12"/>
        <v/>
      </c>
      <c r="I53" s="133"/>
      <c r="J53" s="270" t="str">
        <f t="shared" si="13"/>
        <v/>
      </c>
      <c r="K53" s="127"/>
      <c r="L53" s="270" t="str">
        <f t="shared" si="14"/>
        <v/>
      </c>
      <c r="M53" s="127">
        <v>1</v>
      </c>
      <c r="N53" s="270">
        <f t="shared" si="15"/>
        <v>257.69</v>
      </c>
      <c r="O53" s="127">
        <v>2</v>
      </c>
      <c r="P53" s="270">
        <f t="shared" si="16"/>
        <v>515.38</v>
      </c>
      <c r="Q53" s="134"/>
      <c r="R53" s="270" t="str">
        <f t="shared" si="17"/>
        <v/>
      </c>
      <c r="S53" s="135">
        <v>2</v>
      </c>
      <c r="T53" s="271">
        <f t="shared" si="18"/>
        <v>515.38</v>
      </c>
      <c r="U53" s="130"/>
      <c r="V53" s="272">
        <f t="shared" si="0"/>
        <v>176.19863231044596</v>
      </c>
      <c r="W53" s="270">
        <f t="shared" si="1"/>
        <v>41.199654174745056</v>
      </c>
      <c r="X53" s="270">
        <f t="shared" si="2"/>
        <v>215.57194582085884</v>
      </c>
      <c r="Y53" s="270">
        <f t="shared" si="3"/>
        <v>75.827784986830153</v>
      </c>
      <c r="Z53" s="271">
        <f t="shared" si="19"/>
        <v>6.5819827071201287</v>
      </c>
      <c r="AA53" s="242"/>
      <c r="AB53" s="273">
        <f t="shared" si="5"/>
        <v>176.19863231044596</v>
      </c>
      <c r="AC53" s="274">
        <f t="shared" si="6"/>
        <v>41.199654174745056</v>
      </c>
      <c r="AD53" s="274">
        <f t="shared" si="7"/>
        <v>473.26194582085884</v>
      </c>
      <c r="AE53" s="274">
        <f t="shared" si="8"/>
        <v>591.20778498683012</v>
      </c>
      <c r="AF53" s="275">
        <f t="shared" si="9"/>
        <v>6.5819827071201287</v>
      </c>
      <c r="AH53" s="197"/>
      <c r="AJ53" s="78"/>
      <c r="AK53" s="79"/>
      <c r="AL53" s="79"/>
      <c r="AM53" s="79"/>
      <c r="AN53" s="79"/>
      <c r="AO53" s="79"/>
      <c r="AP53" s="80"/>
    </row>
    <row r="54" spans="1:43" x14ac:dyDescent="0.25">
      <c r="A54" s="121"/>
      <c r="B54" s="203" t="s">
        <v>176</v>
      </c>
      <c r="C54" s="122">
        <f t="shared" si="10"/>
        <v>8</v>
      </c>
      <c r="D54" s="123">
        <v>167.39</v>
      </c>
      <c r="E54" s="334">
        <f t="shared" si="11"/>
        <v>1339.12</v>
      </c>
      <c r="F54" s="124" t="s">
        <v>98</v>
      </c>
      <c r="G54" s="146"/>
      <c r="H54" s="104" t="str">
        <f t="shared" si="12"/>
        <v/>
      </c>
      <c r="I54" s="133"/>
      <c r="J54" s="270" t="str">
        <f t="shared" si="13"/>
        <v/>
      </c>
      <c r="K54" s="127"/>
      <c r="L54" s="270" t="str">
        <f t="shared" si="14"/>
        <v/>
      </c>
      <c r="M54" s="127">
        <v>4</v>
      </c>
      <c r="N54" s="270">
        <f t="shared" si="15"/>
        <v>669.56</v>
      </c>
      <c r="O54" s="127"/>
      <c r="P54" s="270" t="str">
        <f t="shared" si="16"/>
        <v/>
      </c>
      <c r="Q54" s="134"/>
      <c r="R54" s="270" t="str">
        <f t="shared" si="17"/>
        <v/>
      </c>
      <c r="S54" s="135">
        <v>4</v>
      </c>
      <c r="T54" s="271">
        <f t="shared" si="18"/>
        <v>669.56</v>
      </c>
      <c r="U54" s="130"/>
      <c r="V54" s="272">
        <f t="shared" si="0"/>
        <v>228.90984564744886</v>
      </c>
      <c r="W54" s="270">
        <f t="shared" si="1"/>
        <v>53.524856318138646</v>
      </c>
      <c r="X54" s="270">
        <f t="shared" si="2"/>
        <v>280.06199705812065</v>
      </c>
      <c r="Y54" s="270">
        <f t="shared" si="3"/>
        <v>98.512266125542297</v>
      </c>
      <c r="Z54" s="271">
        <f t="shared" si="19"/>
        <v>8.5510348507496463</v>
      </c>
      <c r="AA54" s="242"/>
      <c r="AB54" s="273">
        <f t="shared" si="5"/>
        <v>228.90984564744886</v>
      </c>
      <c r="AC54" s="274">
        <f t="shared" si="6"/>
        <v>53.524856318138646</v>
      </c>
      <c r="AD54" s="274">
        <f t="shared" si="7"/>
        <v>949.62199705812054</v>
      </c>
      <c r="AE54" s="274">
        <f t="shared" si="8"/>
        <v>98.512266125542297</v>
      </c>
      <c r="AF54" s="275">
        <f t="shared" si="9"/>
        <v>8.5510348507496463</v>
      </c>
      <c r="AH54" s="197"/>
      <c r="AJ54" s="78"/>
      <c r="AK54" s="79"/>
      <c r="AL54" s="79"/>
      <c r="AM54" s="79"/>
      <c r="AN54" s="79"/>
      <c r="AO54" s="79"/>
      <c r="AP54" s="80"/>
    </row>
    <row r="55" spans="1:43" x14ac:dyDescent="0.25">
      <c r="A55" s="121"/>
      <c r="B55" s="203" t="s">
        <v>177</v>
      </c>
      <c r="C55" s="122">
        <f t="shared" si="10"/>
        <v>133</v>
      </c>
      <c r="D55" s="123">
        <v>94.6</v>
      </c>
      <c r="E55" s="334">
        <f t="shared" si="11"/>
        <v>12581.8</v>
      </c>
      <c r="F55" s="124" t="s">
        <v>98</v>
      </c>
      <c r="G55" s="146"/>
      <c r="H55" s="104" t="str">
        <f t="shared" si="12"/>
        <v/>
      </c>
      <c r="I55" s="133">
        <v>119</v>
      </c>
      <c r="J55" s="270">
        <f t="shared" si="13"/>
        <v>11257.4</v>
      </c>
      <c r="K55" s="127">
        <v>12</v>
      </c>
      <c r="L55" s="270">
        <f t="shared" si="14"/>
        <v>1135.1999999999998</v>
      </c>
      <c r="M55" s="127"/>
      <c r="N55" s="270" t="str">
        <f t="shared" si="15"/>
        <v/>
      </c>
      <c r="O55" s="127"/>
      <c r="P55" s="270" t="str">
        <f t="shared" si="16"/>
        <v/>
      </c>
      <c r="Q55" s="134"/>
      <c r="R55" s="270" t="str">
        <f t="shared" si="17"/>
        <v/>
      </c>
      <c r="S55" s="135">
        <v>2</v>
      </c>
      <c r="T55" s="271">
        <f t="shared" si="18"/>
        <v>189.2</v>
      </c>
      <c r="U55" s="130"/>
      <c r="V55" s="272">
        <f t="shared" si="0"/>
        <v>64.683886128946355</v>
      </c>
      <c r="W55" s="270">
        <f t="shared" si="1"/>
        <v>15.124712968803143</v>
      </c>
      <c r="X55" s="270">
        <f t="shared" si="2"/>
        <v>79.138135258074598</v>
      </c>
      <c r="Y55" s="270">
        <f t="shared" si="3"/>
        <v>27.836968682347518</v>
      </c>
      <c r="Z55" s="271">
        <f t="shared" si="19"/>
        <v>2.4162969618284147</v>
      </c>
      <c r="AA55" s="242"/>
      <c r="AB55" s="273">
        <f t="shared" si="5"/>
        <v>11322.083886128947</v>
      </c>
      <c r="AC55" s="274">
        <f t="shared" si="6"/>
        <v>1150.3247129688029</v>
      </c>
      <c r="AD55" s="274">
        <f t="shared" si="7"/>
        <v>79.138135258074598</v>
      </c>
      <c r="AE55" s="274">
        <f t="shared" si="8"/>
        <v>27.836968682347518</v>
      </c>
      <c r="AF55" s="275">
        <f t="shared" si="9"/>
        <v>2.4162969618284147</v>
      </c>
      <c r="AH55" s="197"/>
      <c r="AJ55" s="78"/>
      <c r="AK55" s="79"/>
      <c r="AL55" s="79"/>
      <c r="AM55" s="79"/>
      <c r="AN55" s="79"/>
      <c r="AO55" s="79"/>
      <c r="AP55" s="80"/>
    </row>
    <row r="56" spans="1:43" x14ac:dyDescent="0.25">
      <c r="A56" s="121"/>
      <c r="B56" s="203" t="s">
        <v>178</v>
      </c>
      <c r="C56" s="122">
        <f t="shared" si="10"/>
        <v>14</v>
      </c>
      <c r="D56" s="123">
        <v>178.94</v>
      </c>
      <c r="E56" s="334">
        <f t="shared" si="11"/>
        <v>2505.16</v>
      </c>
      <c r="F56" s="124" t="s">
        <v>98</v>
      </c>
      <c r="G56" s="146"/>
      <c r="H56" s="104" t="str">
        <f t="shared" si="12"/>
        <v/>
      </c>
      <c r="I56" s="133"/>
      <c r="J56" s="270" t="str">
        <f t="shared" si="13"/>
        <v/>
      </c>
      <c r="K56" s="127"/>
      <c r="L56" s="270" t="str">
        <f t="shared" si="14"/>
        <v/>
      </c>
      <c r="M56" s="127"/>
      <c r="N56" s="270" t="str">
        <f t="shared" si="15"/>
        <v/>
      </c>
      <c r="O56" s="127"/>
      <c r="P56" s="270" t="str">
        <f t="shared" si="16"/>
        <v/>
      </c>
      <c r="Q56" s="134"/>
      <c r="R56" s="270" t="str">
        <f t="shared" si="17"/>
        <v/>
      </c>
      <c r="S56" s="135">
        <v>14</v>
      </c>
      <c r="T56" s="271">
        <f t="shared" si="18"/>
        <v>2505.16</v>
      </c>
      <c r="U56" s="130"/>
      <c r="V56" s="272">
        <f t="shared" si="0"/>
        <v>856.46661825999615</v>
      </c>
      <c r="W56" s="270">
        <f t="shared" si="1"/>
        <v>200.26335063914843</v>
      </c>
      <c r="X56" s="270">
        <f t="shared" si="2"/>
        <v>1047.8524890228234</v>
      </c>
      <c r="Y56" s="270">
        <f t="shared" si="3"/>
        <v>368.58382909233461</v>
      </c>
      <c r="Z56" s="271">
        <f t="shared" si="19"/>
        <v>31.99371298569805</v>
      </c>
      <c r="AA56" s="242"/>
      <c r="AB56" s="273">
        <f t="shared" si="5"/>
        <v>856.46661825999615</v>
      </c>
      <c r="AC56" s="274">
        <f t="shared" si="6"/>
        <v>200.26335063914843</v>
      </c>
      <c r="AD56" s="274">
        <f t="shared" si="7"/>
        <v>1047.8524890228234</v>
      </c>
      <c r="AE56" s="274">
        <f t="shared" si="8"/>
        <v>368.58382909233461</v>
      </c>
      <c r="AF56" s="275">
        <f t="shared" si="9"/>
        <v>31.99371298569805</v>
      </c>
      <c r="AH56" s="197"/>
      <c r="AJ56" s="78"/>
      <c r="AK56" s="79"/>
      <c r="AL56" s="79"/>
      <c r="AM56" s="79"/>
      <c r="AN56" s="79"/>
      <c r="AO56" s="79"/>
      <c r="AP56" s="80"/>
    </row>
    <row r="57" spans="1:43" x14ac:dyDescent="0.25">
      <c r="A57" s="121"/>
      <c r="B57" s="203" t="s">
        <v>179</v>
      </c>
      <c r="C57" s="122">
        <f t="shared" si="10"/>
        <v>2</v>
      </c>
      <c r="D57" s="123">
        <v>181.62</v>
      </c>
      <c r="E57" s="334">
        <f t="shared" si="11"/>
        <v>363.24</v>
      </c>
      <c r="F57" s="124" t="s">
        <v>98</v>
      </c>
      <c r="G57" s="146"/>
      <c r="H57" s="104" t="str">
        <f t="shared" si="12"/>
        <v/>
      </c>
      <c r="I57" s="133"/>
      <c r="J57" s="270" t="str">
        <f t="shared" si="13"/>
        <v/>
      </c>
      <c r="K57" s="127"/>
      <c r="L57" s="270" t="str">
        <f t="shared" si="14"/>
        <v/>
      </c>
      <c r="M57" s="127"/>
      <c r="N57" s="270" t="str">
        <f t="shared" si="15"/>
        <v/>
      </c>
      <c r="O57" s="127"/>
      <c r="P57" s="270" t="str">
        <f t="shared" si="16"/>
        <v/>
      </c>
      <c r="Q57" s="134"/>
      <c r="R57" s="270" t="str">
        <f t="shared" si="17"/>
        <v/>
      </c>
      <c r="S57" s="135">
        <v>2</v>
      </c>
      <c r="T57" s="271">
        <f t="shared" si="18"/>
        <v>363.24</v>
      </c>
      <c r="U57" s="130"/>
      <c r="V57" s="272">
        <f t="shared" si="0"/>
        <v>124.18485622345919</v>
      </c>
      <c r="W57" s="270">
        <f t="shared" si="1"/>
        <v>29.037530331860751</v>
      </c>
      <c r="X57" s="270">
        <f t="shared" si="2"/>
        <v>151.9351810314113</v>
      </c>
      <c r="Y57" s="270">
        <f t="shared" si="3"/>
        <v>53.443448753572476</v>
      </c>
      <c r="Z57" s="271">
        <f t="shared" si="19"/>
        <v>4.6389836596963709</v>
      </c>
      <c r="AA57" s="242"/>
      <c r="AB57" s="273">
        <f t="shared" si="5"/>
        <v>124.18485622345919</v>
      </c>
      <c r="AC57" s="274">
        <f t="shared" si="6"/>
        <v>29.037530331860751</v>
      </c>
      <c r="AD57" s="274">
        <f t="shared" si="7"/>
        <v>151.9351810314113</v>
      </c>
      <c r="AE57" s="274">
        <f t="shared" si="8"/>
        <v>53.443448753572476</v>
      </c>
      <c r="AF57" s="275">
        <f t="shared" si="9"/>
        <v>4.6389836596963709</v>
      </c>
      <c r="AH57" s="197"/>
      <c r="AJ57" s="78"/>
      <c r="AK57" s="79"/>
      <c r="AL57" s="79"/>
      <c r="AM57" s="79"/>
      <c r="AN57" s="79"/>
      <c r="AO57" s="79"/>
      <c r="AP57" s="80"/>
    </row>
    <row r="58" spans="1:43" x14ac:dyDescent="0.25">
      <c r="A58" s="121"/>
      <c r="B58" s="203" t="s">
        <v>273</v>
      </c>
      <c r="C58" s="122">
        <f t="shared" si="10"/>
        <v>4</v>
      </c>
      <c r="D58" s="123">
        <v>244.15505500261918</v>
      </c>
      <c r="E58" s="334">
        <f t="shared" si="11"/>
        <v>976.62022001047671</v>
      </c>
      <c r="F58" s="124" t="s">
        <v>98</v>
      </c>
      <c r="G58" s="146"/>
      <c r="H58" s="104" t="str">
        <f t="shared" si="12"/>
        <v/>
      </c>
      <c r="I58" s="133"/>
      <c r="J58" s="270" t="str">
        <f t="shared" si="13"/>
        <v/>
      </c>
      <c r="K58" s="127"/>
      <c r="L58" s="270" t="str">
        <f t="shared" si="14"/>
        <v/>
      </c>
      <c r="M58" s="127"/>
      <c r="N58" s="270" t="str">
        <f t="shared" si="15"/>
        <v/>
      </c>
      <c r="O58" s="127"/>
      <c r="P58" s="270" t="str">
        <f t="shared" si="16"/>
        <v/>
      </c>
      <c r="Q58" s="134"/>
      <c r="R58" s="270" t="str">
        <f t="shared" si="17"/>
        <v/>
      </c>
      <c r="S58" s="135">
        <v>4</v>
      </c>
      <c r="T58" s="271">
        <f t="shared" si="18"/>
        <v>976.62022001047671</v>
      </c>
      <c r="U58" s="130"/>
      <c r="V58" s="272">
        <f t="shared" si="0"/>
        <v>333.88790223247474</v>
      </c>
      <c r="W58" s="270">
        <f t="shared" si="1"/>
        <v>78.071355746235923</v>
      </c>
      <c r="X58" s="270">
        <f t="shared" si="2"/>
        <v>408.49843058646769</v>
      </c>
      <c r="Y58" s="270">
        <f t="shared" si="3"/>
        <v>143.68999196077687</v>
      </c>
      <c r="Z58" s="271">
        <f t="shared" si="19"/>
        <v>12.472539484521738</v>
      </c>
      <c r="AA58" s="242"/>
      <c r="AB58" s="273">
        <f t="shared" si="5"/>
        <v>333.88790223247474</v>
      </c>
      <c r="AC58" s="274">
        <f t="shared" si="6"/>
        <v>78.071355746235923</v>
      </c>
      <c r="AD58" s="274">
        <f t="shared" si="7"/>
        <v>408.49843058646769</v>
      </c>
      <c r="AE58" s="274">
        <f t="shared" si="8"/>
        <v>143.68999196077687</v>
      </c>
      <c r="AF58" s="275">
        <f t="shared" si="9"/>
        <v>12.472539484521738</v>
      </c>
      <c r="AH58" s="197"/>
      <c r="AJ58" s="78"/>
      <c r="AK58" s="79"/>
      <c r="AL58" s="79"/>
      <c r="AM58" s="79"/>
      <c r="AN58" s="79"/>
      <c r="AO58" s="79"/>
      <c r="AP58" s="80"/>
    </row>
    <row r="59" spans="1:43" x14ac:dyDescent="0.25">
      <c r="A59" s="121"/>
      <c r="B59" s="203" t="s">
        <v>274</v>
      </c>
      <c r="C59" s="122">
        <f t="shared" si="10"/>
        <v>2</v>
      </c>
      <c r="D59" s="123">
        <v>118.37820848611838</v>
      </c>
      <c r="E59" s="334">
        <f t="shared" si="11"/>
        <v>236.75641697223676</v>
      </c>
      <c r="F59" s="124" t="s">
        <v>98</v>
      </c>
      <c r="G59" s="146"/>
      <c r="H59" s="104" t="str">
        <f t="shared" si="12"/>
        <v/>
      </c>
      <c r="I59" s="133"/>
      <c r="J59" s="270" t="str">
        <f t="shared" si="13"/>
        <v/>
      </c>
      <c r="K59" s="127"/>
      <c r="L59" s="270" t="str">
        <f t="shared" si="14"/>
        <v/>
      </c>
      <c r="M59" s="127"/>
      <c r="N59" s="270" t="str">
        <f t="shared" si="15"/>
        <v/>
      </c>
      <c r="O59" s="127"/>
      <c r="P59" s="270" t="str">
        <f t="shared" si="16"/>
        <v/>
      </c>
      <c r="Q59" s="134"/>
      <c r="R59" s="270" t="str">
        <f t="shared" si="17"/>
        <v/>
      </c>
      <c r="S59" s="135">
        <v>2</v>
      </c>
      <c r="T59" s="271">
        <f t="shared" si="18"/>
        <v>236.75641697223676</v>
      </c>
      <c r="U59" s="130"/>
      <c r="V59" s="272">
        <f t="shared" si="0"/>
        <v>80.942521753327199</v>
      </c>
      <c r="W59" s="270">
        <f t="shared" si="1"/>
        <v>18.926389271814767</v>
      </c>
      <c r="X59" s="270">
        <f t="shared" si="2"/>
        <v>99.029922566416403</v>
      </c>
      <c r="Y59" s="270">
        <f t="shared" si="3"/>
        <v>34.833937445036817</v>
      </c>
      <c r="Z59" s="271">
        <f t="shared" si="19"/>
        <v>3.0236459356416332</v>
      </c>
      <c r="AA59" s="242"/>
      <c r="AB59" s="273">
        <f t="shared" si="5"/>
        <v>80.942521753327199</v>
      </c>
      <c r="AC59" s="274">
        <f t="shared" si="6"/>
        <v>18.926389271814767</v>
      </c>
      <c r="AD59" s="274">
        <f t="shared" si="7"/>
        <v>99.029922566416403</v>
      </c>
      <c r="AE59" s="274">
        <f t="shared" si="8"/>
        <v>34.833937445036817</v>
      </c>
      <c r="AF59" s="275">
        <f t="shared" si="9"/>
        <v>3.0236459356416332</v>
      </c>
      <c r="AH59" s="197"/>
      <c r="AJ59" s="78"/>
      <c r="AK59" s="79"/>
      <c r="AL59" s="79"/>
      <c r="AM59" s="79"/>
      <c r="AN59" s="79"/>
      <c r="AO59" s="79"/>
      <c r="AP59" s="80"/>
    </row>
    <row r="60" spans="1:43" x14ac:dyDescent="0.25">
      <c r="A60" s="121"/>
      <c r="B60" s="203" t="s">
        <v>275</v>
      </c>
      <c r="C60" s="122">
        <f t="shared" si="10"/>
        <v>15</v>
      </c>
      <c r="D60" s="123">
        <v>109.87316666666668</v>
      </c>
      <c r="E60" s="334">
        <f t="shared" si="11"/>
        <v>1648.0975000000001</v>
      </c>
      <c r="F60" s="124" t="s">
        <v>98</v>
      </c>
      <c r="G60" s="146"/>
      <c r="H60" s="104" t="str">
        <f t="shared" si="12"/>
        <v/>
      </c>
      <c r="I60" s="133">
        <v>15</v>
      </c>
      <c r="J60" s="270">
        <f t="shared" si="13"/>
        <v>1648.0975000000001</v>
      </c>
      <c r="K60" s="127"/>
      <c r="L60" s="270" t="str">
        <f t="shared" si="14"/>
        <v/>
      </c>
      <c r="M60" s="127"/>
      <c r="N60" s="270" t="str">
        <f t="shared" si="15"/>
        <v/>
      </c>
      <c r="O60" s="127"/>
      <c r="P60" s="270" t="str">
        <f t="shared" si="16"/>
        <v/>
      </c>
      <c r="Q60" s="134"/>
      <c r="R60" s="270" t="str">
        <f t="shared" si="17"/>
        <v/>
      </c>
      <c r="S60" s="135"/>
      <c r="T60" s="271" t="str">
        <f t="shared" si="18"/>
        <v/>
      </c>
      <c r="U60" s="130"/>
      <c r="V60" s="272" t="str">
        <f t="shared" si="0"/>
        <v/>
      </c>
      <c r="W60" s="270" t="str">
        <f t="shared" si="1"/>
        <v/>
      </c>
      <c r="X60" s="270" t="str">
        <f t="shared" si="2"/>
        <v/>
      </c>
      <c r="Y60" s="270" t="str">
        <f t="shared" si="3"/>
        <v/>
      </c>
      <c r="Z60" s="271" t="str">
        <f t="shared" si="19"/>
        <v/>
      </c>
      <c r="AA60" s="242"/>
      <c r="AB60" s="273">
        <f t="shared" si="5"/>
        <v>1648.0975000000001</v>
      </c>
      <c r="AC60" s="274" t="str">
        <f t="shared" si="6"/>
        <v/>
      </c>
      <c r="AD60" s="274" t="str">
        <f t="shared" si="7"/>
        <v/>
      </c>
      <c r="AE60" s="274" t="str">
        <f t="shared" si="8"/>
        <v/>
      </c>
      <c r="AF60" s="275" t="str">
        <f t="shared" si="9"/>
        <v/>
      </c>
      <c r="AH60" s="197"/>
      <c r="AJ60" s="78"/>
      <c r="AK60" s="79"/>
      <c r="AL60" s="79"/>
      <c r="AM60" s="79"/>
      <c r="AN60" s="79"/>
      <c r="AO60" s="79"/>
      <c r="AP60" s="80"/>
    </row>
    <row r="61" spans="1:43" x14ac:dyDescent="0.25">
      <c r="A61" s="121"/>
      <c r="B61" s="203" t="s">
        <v>276</v>
      </c>
      <c r="C61" s="122">
        <f t="shared" si="10"/>
        <v>8</v>
      </c>
      <c r="D61" s="123">
        <v>558.39</v>
      </c>
      <c r="E61" s="334">
        <f t="shared" si="11"/>
        <v>4467.12</v>
      </c>
      <c r="F61" s="124" t="s">
        <v>98</v>
      </c>
      <c r="G61" s="146"/>
      <c r="H61" s="104" t="str">
        <f t="shared" si="12"/>
        <v/>
      </c>
      <c r="I61" s="133"/>
      <c r="J61" s="270" t="str">
        <f t="shared" si="13"/>
        <v/>
      </c>
      <c r="K61" s="127"/>
      <c r="L61" s="270" t="str">
        <f t="shared" si="14"/>
        <v/>
      </c>
      <c r="M61" s="127"/>
      <c r="N61" s="270" t="str">
        <f t="shared" si="15"/>
        <v/>
      </c>
      <c r="O61" s="127"/>
      <c r="P61" s="270" t="str">
        <f t="shared" si="16"/>
        <v/>
      </c>
      <c r="Q61" s="134"/>
      <c r="R61" s="270" t="str">
        <f t="shared" si="17"/>
        <v/>
      </c>
      <c r="S61" s="135">
        <v>8</v>
      </c>
      <c r="T61" s="271">
        <f t="shared" si="18"/>
        <v>4467.12</v>
      </c>
      <c r="U61" s="130"/>
      <c r="V61" s="272">
        <f t="shared" si="0"/>
        <v>1527.2234746529539</v>
      </c>
      <c r="W61" s="270">
        <f t="shared" si="1"/>
        <v>357.10310675052801</v>
      </c>
      <c r="X61" s="270">
        <f t="shared" si="2"/>
        <v>1868.4965474315552</v>
      </c>
      <c r="Y61" s="270">
        <f t="shared" si="3"/>
        <v>657.24672061463127</v>
      </c>
      <c r="Z61" s="271">
        <f t="shared" si="19"/>
        <v>57.050150550332702</v>
      </c>
      <c r="AA61" s="242"/>
      <c r="AB61" s="273">
        <f t="shared" si="5"/>
        <v>1527.2234746529539</v>
      </c>
      <c r="AC61" s="274">
        <f t="shared" si="6"/>
        <v>357.10310675052801</v>
      </c>
      <c r="AD61" s="274">
        <f t="shared" si="7"/>
        <v>1868.4965474315552</v>
      </c>
      <c r="AE61" s="274">
        <f t="shared" si="8"/>
        <v>657.24672061463127</v>
      </c>
      <c r="AF61" s="275">
        <f t="shared" si="9"/>
        <v>57.050150550332702</v>
      </c>
      <c r="AH61" s="197"/>
      <c r="AJ61" s="78"/>
      <c r="AK61" s="79"/>
      <c r="AL61" s="79"/>
      <c r="AM61" s="79"/>
      <c r="AN61" s="79"/>
      <c r="AO61" s="79"/>
      <c r="AP61" s="80"/>
    </row>
    <row r="62" spans="1:43" x14ac:dyDescent="0.25">
      <c r="A62" s="121"/>
      <c r="B62" s="203" t="s">
        <v>277</v>
      </c>
      <c r="C62" s="122">
        <f t="shared" si="10"/>
        <v>1</v>
      </c>
      <c r="D62" s="123">
        <v>465.37</v>
      </c>
      <c r="E62" s="334">
        <f t="shared" si="11"/>
        <v>465.37</v>
      </c>
      <c r="F62" s="204" t="s">
        <v>98</v>
      </c>
      <c r="G62" s="146"/>
      <c r="H62" s="104" t="str">
        <f t="shared" si="12"/>
        <v/>
      </c>
      <c r="I62" s="133"/>
      <c r="J62" s="270" t="str">
        <f t="shared" si="13"/>
        <v/>
      </c>
      <c r="K62" s="127"/>
      <c r="L62" s="270" t="str">
        <f t="shared" si="14"/>
        <v/>
      </c>
      <c r="M62" s="127"/>
      <c r="N62" s="270" t="str">
        <f t="shared" si="15"/>
        <v/>
      </c>
      <c r="O62" s="127"/>
      <c r="P62" s="270" t="str">
        <f t="shared" si="16"/>
        <v/>
      </c>
      <c r="Q62" s="134"/>
      <c r="R62" s="270" t="str">
        <f t="shared" si="17"/>
        <v/>
      </c>
      <c r="S62" s="135">
        <v>1</v>
      </c>
      <c r="T62" s="271">
        <f t="shared" si="18"/>
        <v>465.37</v>
      </c>
      <c r="U62" s="130"/>
      <c r="V62" s="272">
        <f t="shared" si="0"/>
        <v>159.10116325490364</v>
      </c>
      <c r="W62" s="270">
        <f t="shared" si="1"/>
        <v>37.201837601965742</v>
      </c>
      <c r="X62" s="270">
        <f t="shared" si="2"/>
        <v>194.6538795192927</v>
      </c>
      <c r="Y62" s="270">
        <f t="shared" si="3"/>
        <v>68.469820907526767</v>
      </c>
      <c r="Z62" s="271">
        <f t="shared" si="19"/>
        <v>5.9432987163112543</v>
      </c>
      <c r="AA62" s="242"/>
      <c r="AB62" s="273">
        <f t="shared" si="5"/>
        <v>159.10116325490364</v>
      </c>
      <c r="AC62" s="274">
        <f t="shared" si="6"/>
        <v>37.201837601965742</v>
      </c>
      <c r="AD62" s="274">
        <f t="shared" si="7"/>
        <v>194.6538795192927</v>
      </c>
      <c r="AE62" s="274">
        <f t="shared" si="8"/>
        <v>68.469820907526767</v>
      </c>
      <c r="AF62" s="275">
        <f t="shared" si="9"/>
        <v>5.9432987163112543</v>
      </c>
      <c r="AH62" s="197"/>
      <c r="AJ62" s="78"/>
      <c r="AK62" s="79"/>
      <c r="AL62" s="79"/>
      <c r="AM62" s="79"/>
      <c r="AN62" s="79"/>
      <c r="AO62" s="79"/>
      <c r="AP62" s="80"/>
    </row>
    <row r="63" spans="1:43" x14ac:dyDescent="0.25">
      <c r="A63" s="121"/>
      <c r="B63" s="203" t="s">
        <v>278</v>
      </c>
      <c r="C63" s="122">
        <f t="shared" si="10"/>
        <v>88</v>
      </c>
      <c r="D63" s="123">
        <v>27.35</v>
      </c>
      <c r="E63" s="334">
        <f t="shared" si="11"/>
        <v>2406.8000000000002</v>
      </c>
      <c r="F63" s="204" t="s">
        <v>98</v>
      </c>
      <c r="G63" s="146"/>
      <c r="H63" s="104" t="str">
        <f t="shared" si="12"/>
        <v/>
      </c>
      <c r="I63" s="133">
        <v>10</v>
      </c>
      <c r="J63" s="270">
        <f t="shared" si="13"/>
        <v>273.5</v>
      </c>
      <c r="K63" s="127">
        <v>10</v>
      </c>
      <c r="L63" s="270">
        <f t="shared" si="14"/>
        <v>273.5</v>
      </c>
      <c r="M63" s="127">
        <v>59</v>
      </c>
      <c r="N63" s="270">
        <f t="shared" si="15"/>
        <v>1613.65</v>
      </c>
      <c r="O63" s="127">
        <v>4</v>
      </c>
      <c r="P63" s="270">
        <f t="shared" si="16"/>
        <v>109.4</v>
      </c>
      <c r="Q63" s="134">
        <v>1</v>
      </c>
      <c r="R63" s="270">
        <f t="shared" si="17"/>
        <v>27.35</v>
      </c>
      <c r="S63" s="135">
        <v>4</v>
      </c>
      <c r="T63" s="271">
        <f t="shared" si="18"/>
        <v>109.4</v>
      </c>
      <c r="U63" s="130"/>
      <c r="V63" s="272">
        <f t="shared" si="0"/>
        <v>37.401781937139177</v>
      </c>
      <c r="W63" s="270">
        <f t="shared" si="1"/>
        <v>8.7454735665278225</v>
      </c>
      <c r="X63" s="270">
        <f t="shared" si="2"/>
        <v>45.759577152396211</v>
      </c>
      <c r="Y63" s="270">
        <f t="shared" si="3"/>
        <v>16.096006204274939</v>
      </c>
      <c r="Z63" s="271">
        <f t="shared" si="19"/>
        <v>1.3971611396618846</v>
      </c>
      <c r="AA63" s="242"/>
      <c r="AB63" s="273">
        <f t="shared" si="5"/>
        <v>310.90178193713916</v>
      </c>
      <c r="AC63" s="274">
        <f t="shared" si="6"/>
        <v>282.24547356652783</v>
      </c>
      <c r="AD63" s="274">
        <f t="shared" si="7"/>
        <v>1659.4095771523962</v>
      </c>
      <c r="AE63" s="274">
        <f t="shared" si="8"/>
        <v>125.49600620427495</v>
      </c>
      <c r="AF63" s="275">
        <f t="shared" si="9"/>
        <v>28.747161139661888</v>
      </c>
      <c r="AH63" s="197"/>
      <c r="AJ63" s="78"/>
      <c r="AK63" s="79"/>
      <c r="AL63" s="79"/>
      <c r="AM63" s="79"/>
      <c r="AN63" s="79"/>
      <c r="AO63" s="79"/>
      <c r="AP63" s="80"/>
    </row>
    <row r="64" spans="1:43" x14ac:dyDescent="0.25">
      <c r="A64" s="121"/>
      <c r="B64" s="203" t="s">
        <v>279</v>
      </c>
      <c r="C64" s="122">
        <f t="shared" si="10"/>
        <v>26</v>
      </c>
      <c r="D64" s="123">
        <v>4.25</v>
      </c>
      <c r="E64" s="334">
        <f t="shared" si="11"/>
        <v>110.5</v>
      </c>
      <c r="F64" s="204" t="s">
        <v>98</v>
      </c>
      <c r="G64" s="146"/>
      <c r="H64" s="104" t="str">
        <f t="shared" si="12"/>
        <v/>
      </c>
      <c r="I64" s="133">
        <v>10</v>
      </c>
      <c r="J64" s="270">
        <f t="shared" si="13"/>
        <v>42.5</v>
      </c>
      <c r="K64" s="127">
        <v>10</v>
      </c>
      <c r="L64" s="270">
        <f t="shared" si="14"/>
        <v>42.5</v>
      </c>
      <c r="M64" s="127"/>
      <c r="N64" s="270" t="str">
        <f t="shared" si="15"/>
        <v/>
      </c>
      <c r="O64" s="127">
        <v>2</v>
      </c>
      <c r="P64" s="270">
        <f t="shared" si="16"/>
        <v>8.5</v>
      </c>
      <c r="Q64" s="134">
        <v>1</v>
      </c>
      <c r="R64" s="270">
        <f t="shared" si="17"/>
        <v>4.25</v>
      </c>
      <c r="S64" s="135">
        <v>3</v>
      </c>
      <c r="T64" s="271">
        <f t="shared" si="18"/>
        <v>12.75</v>
      </c>
      <c r="U64" s="130"/>
      <c r="V64" s="272">
        <f t="shared" si="0"/>
        <v>4.3589828126007726</v>
      </c>
      <c r="W64" s="270">
        <f t="shared" si="1"/>
        <v>1.0192393781830871</v>
      </c>
      <c r="X64" s="270">
        <f t="shared" si="2"/>
        <v>5.3330402988395944</v>
      </c>
      <c r="Y64" s="270">
        <f t="shared" si="3"/>
        <v>1.8759056590905436</v>
      </c>
      <c r="Z64" s="271">
        <f t="shared" si="19"/>
        <v>0.16283185128600575</v>
      </c>
      <c r="AA64" s="242"/>
      <c r="AB64" s="273">
        <f t="shared" si="5"/>
        <v>46.858982812600772</v>
      </c>
      <c r="AC64" s="274">
        <f t="shared" si="6"/>
        <v>43.519239378183087</v>
      </c>
      <c r="AD64" s="274">
        <f t="shared" si="7"/>
        <v>5.3330402988395944</v>
      </c>
      <c r="AE64" s="274">
        <f t="shared" si="8"/>
        <v>10.375905659090543</v>
      </c>
      <c r="AF64" s="275">
        <f t="shared" si="9"/>
        <v>4.4128318512860059</v>
      </c>
      <c r="AH64" s="197"/>
      <c r="AJ64" s="78"/>
      <c r="AK64" s="79"/>
      <c r="AL64" s="79"/>
      <c r="AM64" s="79"/>
      <c r="AN64" s="79"/>
      <c r="AO64" s="79"/>
      <c r="AP64" s="80"/>
    </row>
    <row r="65" spans="1:42" x14ac:dyDescent="0.25">
      <c r="A65" s="121"/>
      <c r="B65" s="203" t="s">
        <v>280</v>
      </c>
      <c r="C65" s="122">
        <f t="shared" si="10"/>
        <v>6</v>
      </c>
      <c r="D65" s="123">
        <v>41.666699999999999</v>
      </c>
      <c r="E65" s="334">
        <f t="shared" si="11"/>
        <v>250.00020000000001</v>
      </c>
      <c r="F65" s="204" t="s">
        <v>98</v>
      </c>
      <c r="G65" s="146"/>
      <c r="H65" s="104" t="str">
        <f t="shared" si="12"/>
        <v/>
      </c>
      <c r="I65" s="133"/>
      <c r="J65" s="270" t="str">
        <f t="shared" si="13"/>
        <v/>
      </c>
      <c r="K65" s="127"/>
      <c r="L65" s="270" t="str">
        <f t="shared" si="14"/>
        <v/>
      </c>
      <c r="M65" s="127">
        <v>2</v>
      </c>
      <c r="N65" s="270">
        <f t="shared" si="15"/>
        <v>83.333399999999997</v>
      </c>
      <c r="O65" s="127"/>
      <c r="P65" s="270" t="str">
        <f t="shared" si="16"/>
        <v/>
      </c>
      <c r="Q65" s="134"/>
      <c r="R65" s="270" t="str">
        <f t="shared" si="17"/>
        <v/>
      </c>
      <c r="S65" s="135">
        <v>4</v>
      </c>
      <c r="T65" s="271">
        <f t="shared" si="18"/>
        <v>166.66679999999999</v>
      </c>
      <c r="U65" s="130"/>
      <c r="V65" s="272">
        <f t="shared" si="0"/>
        <v>56.980213069111407</v>
      </c>
      <c r="W65" s="270">
        <f t="shared" si="1"/>
        <v>13.32340122319725</v>
      </c>
      <c r="X65" s="270">
        <f t="shared" si="2"/>
        <v>69.713000853226575</v>
      </c>
      <c r="Y65" s="270">
        <f t="shared" si="3"/>
        <v>24.521662219804849</v>
      </c>
      <c r="Z65" s="271">
        <f t="shared" si="19"/>
        <v>2.1285226346599577</v>
      </c>
      <c r="AA65" s="242"/>
      <c r="AB65" s="273">
        <f t="shared" si="5"/>
        <v>56.980213069111407</v>
      </c>
      <c r="AC65" s="274">
        <f t="shared" si="6"/>
        <v>13.32340122319725</v>
      </c>
      <c r="AD65" s="274">
        <f t="shared" si="7"/>
        <v>153.04640085322657</v>
      </c>
      <c r="AE65" s="274">
        <f t="shared" si="8"/>
        <v>24.521662219804849</v>
      </c>
      <c r="AF65" s="275">
        <f t="shared" si="9"/>
        <v>2.1285226346599577</v>
      </c>
      <c r="AH65" s="197"/>
      <c r="AJ65" s="78"/>
      <c r="AK65" s="79"/>
      <c r="AL65" s="79"/>
      <c r="AM65" s="79"/>
      <c r="AN65" s="79"/>
      <c r="AO65" s="79"/>
      <c r="AP65" s="80"/>
    </row>
    <row r="66" spans="1:42" x14ac:dyDescent="0.25">
      <c r="A66" s="121"/>
      <c r="B66" s="203" t="s">
        <v>281</v>
      </c>
      <c r="C66" s="122">
        <f t="shared" si="10"/>
        <v>34</v>
      </c>
      <c r="D66" s="123">
        <v>2.7586206896551726</v>
      </c>
      <c r="E66" s="334">
        <f t="shared" si="11"/>
        <v>93.793103448275872</v>
      </c>
      <c r="F66" s="204" t="s">
        <v>98</v>
      </c>
      <c r="G66" s="146"/>
      <c r="H66" s="104" t="str">
        <f t="shared" si="12"/>
        <v/>
      </c>
      <c r="I66" s="133"/>
      <c r="J66" s="270" t="str">
        <f t="shared" si="13"/>
        <v/>
      </c>
      <c r="K66" s="127">
        <v>8</v>
      </c>
      <c r="L66" s="270">
        <f t="shared" si="14"/>
        <v>22.068965517241381</v>
      </c>
      <c r="M66" s="127">
        <v>8</v>
      </c>
      <c r="N66" s="270">
        <f t="shared" si="15"/>
        <v>22.068965517241381</v>
      </c>
      <c r="O66" s="127">
        <v>8</v>
      </c>
      <c r="P66" s="270">
        <f t="shared" si="16"/>
        <v>22.068965517241381</v>
      </c>
      <c r="Q66" s="134"/>
      <c r="R66" s="270" t="str">
        <f t="shared" si="17"/>
        <v/>
      </c>
      <c r="S66" s="135">
        <v>10</v>
      </c>
      <c r="T66" s="271">
        <f t="shared" si="18"/>
        <v>27.586206896551726</v>
      </c>
      <c r="U66" s="130"/>
      <c r="V66" s="272">
        <f t="shared" si="0"/>
        <v>9.4312001354445378</v>
      </c>
      <c r="W66" s="270">
        <f t="shared" si="1"/>
        <v>2.2052508520526564</v>
      </c>
      <c r="X66" s="270">
        <f t="shared" si="2"/>
        <v>11.538694358544086</v>
      </c>
      <c r="Y66" s="270">
        <f t="shared" si="3"/>
        <v>4.0587546376536441</v>
      </c>
      <c r="Z66" s="271">
        <f t="shared" si="19"/>
        <v>0.3523069128568076</v>
      </c>
      <c r="AA66" s="242"/>
      <c r="AB66" s="273">
        <f t="shared" si="5"/>
        <v>9.4312001354445378</v>
      </c>
      <c r="AC66" s="274">
        <f t="shared" si="6"/>
        <v>24.274216369294038</v>
      </c>
      <c r="AD66" s="274">
        <f t="shared" si="7"/>
        <v>33.607659875785465</v>
      </c>
      <c r="AE66" s="274">
        <f t="shared" si="8"/>
        <v>26.127720154895023</v>
      </c>
      <c r="AF66" s="275">
        <f t="shared" si="9"/>
        <v>0.3523069128568076</v>
      </c>
      <c r="AH66" s="197"/>
      <c r="AJ66" s="78"/>
      <c r="AK66" s="79"/>
      <c r="AL66" s="79"/>
      <c r="AM66" s="79"/>
      <c r="AN66" s="79"/>
      <c r="AO66" s="79"/>
      <c r="AP66" s="80"/>
    </row>
    <row r="67" spans="1:42" x14ac:dyDescent="0.25">
      <c r="A67" s="121"/>
      <c r="B67" s="203" t="s">
        <v>282</v>
      </c>
      <c r="C67" s="122">
        <f t="shared" si="10"/>
        <v>1</v>
      </c>
      <c r="D67" s="123">
        <v>260</v>
      </c>
      <c r="E67" s="334">
        <f t="shared" si="11"/>
        <v>260</v>
      </c>
      <c r="F67" s="204" t="s">
        <v>98</v>
      </c>
      <c r="G67" s="146"/>
      <c r="H67" s="104" t="str">
        <f t="shared" si="12"/>
        <v/>
      </c>
      <c r="I67" s="133"/>
      <c r="J67" s="270" t="str">
        <f t="shared" si="13"/>
        <v/>
      </c>
      <c r="K67" s="127"/>
      <c r="L67" s="270" t="str">
        <f t="shared" si="14"/>
        <v/>
      </c>
      <c r="M67" s="127"/>
      <c r="N67" s="270" t="str">
        <f t="shared" si="15"/>
        <v/>
      </c>
      <c r="O67" s="127"/>
      <c r="P67" s="270" t="str">
        <f t="shared" si="16"/>
        <v/>
      </c>
      <c r="Q67" s="134"/>
      <c r="R67" s="270" t="str">
        <f t="shared" si="17"/>
        <v/>
      </c>
      <c r="S67" s="135">
        <v>1</v>
      </c>
      <c r="T67" s="271">
        <f t="shared" si="18"/>
        <v>260</v>
      </c>
      <c r="U67" s="130"/>
      <c r="V67" s="272">
        <f t="shared" si="0"/>
        <v>88.889061276564775</v>
      </c>
      <c r="W67" s="270">
        <f t="shared" si="1"/>
        <v>20.784489280596286</v>
      </c>
      <c r="X67" s="270">
        <f t="shared" si="2"/>
        <v>108.752194329278</v>
      </c>
      <c r="Y67" s="270">
        <f t="shared" si="3"/>
        <v>38.253762459885593</v>
      </c>
      <c r="Z67" s="271">
        <f t="shared" si="19"/>
        <v>3.3204926536754114</v>
      </c>
      <c r="AA67" s="242"/>
      <c r="AB67" s="273">
        <f t="shared" si="5"/>
        <v>88.889061276564775</v>
      </c>
      <c r="AC67" s="274">
        <f t="shared" si="6"/>
        <v>20.784489280596286</v>
      </c>
      <c r="AD67" s="274">
        <f t="shared" si="7"/>
        <v>108.752194329278</v>
      </c>
      <c r="AE67" s="274">
        <f t="shared" si="8"/>
        <v>38.253762459885593</v>
      </c>
      <c r="AF67" s="275">
        <f t="shared" si="9"/>
        <v>3.3204926536754114</v>
      </c>
      <c r="AH67" s="197"/>
      <c r="AJ67" s="78"/>
      <c r="AK67" s="79"/>
      <c r="AL67" s="79"/>
      <c r="AM67" s="79"/>
      <c r="AN67" s="79"/>
      <c r="AO67" s="79"/>
      <c r="AP67" s="80"/>
    </row>
    <row r="68" spans="1:42" x14ac:dyDescent="0.25">
      <c r="A68" s="121"/>
      <c r="B68" s="203" t="s">
        <v>283</v>
      </c>
      <c r="C68" s="122">
        <f t="shared" si="10"/>
        <v>198</v>
      </c>
      <c r="D68" s="123">
        <v>2.7586206896551726</v>
      </c>
      <c r="E68" s="334">
        <f t="shared" si="11"/>
        <v>546.20689655172418</v>
      </c>
      <c r="F68" s="204" t="s">
        <v>98</v>
      </c>
      <c r="G68" s="146"/>
      <c r="H68" s="104" t="str">
        <f t="shared" si="12"/>
        <v/>
      </c>
      <c r="I68" s="133"/>
      <c r="J68" s="270" t="str">
        <f t="shared" si="13"/>
        <v/>
      </c>
      <c r="K68" s="127"/>
      <c r="L68" s="270" t="str">
        <f t="shared" si="14"/>
        <v/>
      </c>
      <c r="M68" s="127">
        <v>198</v>
      </c>
      <c r="N68" s="270">
        <f t="shared" si="15"/>
        <v>546.20689655172418</v>
      </c>
      <c r="O68" s="127"/>
      <c r="P68" s="270" t="str">
        <f t="shared" si="16"/>
        <v/>
      </c>
      <c r="Q68" s="134"/>
      <c r="R68" s="270" t="str">
        <f t="shared" si="17"/>
        <v/>
      </c>
      <c r="S68" s="135"/>
      <c r="T68" s="271" t="str">
        <f t="shared" si="18"/>
        <v/>
      </c>
      <c r="U68" s="130"/>
      <c r="V68" s="272" t="str">
        <f t="shared" si="0"/>
        <v/>
      </c>
      <c r="W68" s="270" t="str">
        <f t="shared" si="1"/>
        <v/>
      </c>
      <c r="X68" s="270" t="str">
        <f t="shared" si="2"/>
        <v/>
      </c>
      <c r="Y68" s="270" t="str">
        <f t="shared" si="3"/>
        <v/>
      </c>
      <c r="Z68" s="271" t="str">
        <f t="shared" si="19"/>
        <v/>
      </c>
      <c r="AA68" s="242"/>
      <c r="AB68" s="273" t="str">
        <f t="shared" si="5"/>
        <v/>
      </c>
      <c r="AC68" s="274" t="str">
        <f t="shared" si="6"/>
        <v/>
      </c>
      <c r="AD68" s="274">
        <f t="shared" si="7"/>
        <v>546.20689655172418</v>
      </c>
      <c r="AE68" s="274" t="str">
        <f t="shared" si="8"/>
        <v/>
      </c>
      <c r="AF68" s="275" t="str">
        <f t="shared" si="9"/>
        <v/>
      </c>
      <c r="AH68" s="197"/>
      <c r="AJ68" s="78"/>
      <c r="AK68" s="79"/>
      <c r="AL68" s="79"/>
      <c r="AM68" s="79"/>
      <c r="AN68" s="79"/>
      <c r="AO68" s="79"/>
      <c r="AP68" s="80"/>
    </row>
    <row r="69" spans="1:42" x14ac:dyDescent="0.25">
      <c r="A69" s="121"/>
      <c r="B69" s="203" t="s">
        <v>284</v>
      </c>
      <c r="C69" s="122">
        <f t="shared" si="10"/>
        <v>64</v>
      </c>
      <c r="D69" s="123">
        <v>0.62375000000000003</v>
      </c>
      <c r="E69" s="334">
        <f t="shared" si="11"/>
        <v>39.92</v>
      </c>
      <c r="F69" s="204" t="s">
        <v>98</v>
      </c>
      <c r="G69" s="146"/>
      <c r="H69" s="104" t="str">
        <f t="shared" si="12"/>
        <v/>
      </c>
      <c r="I69" s="133"/>
      <c r="J69" s="270" t="str">
        <f t="shared" si="13"/>
        <v/>
      </c>
      <c r="K69" s="127"/>
      <c r="L69" s="270" t="str">
        <f t="shared" si="14"/>
        <v/>
      </c>
      <c r="M69" s="127"/>
      <c r="N69" s="270" t="str">
        <f t="shared" si="15"/>
        <v/>
      </c>
      <c r="O69" s="127"/>
      <c r="P69" s="270" t="str">
        <f t="shared" si="16"/>
        <v/>
      </c>
      <c r="Q69" s="134"/>
      <c r="R69" s="270" t="str">
        <f t="shared" si="17"/>
        <v/>
      </c>
      <c r="S69" s="135">
        <v>64</v>
      </c>
      <c r="T69" s="271">
        <f t="shared" si="18"/>
        <v>39.92</v>
      </c>
      <c r="U69" s="130"/>
      <c r="V69" s="272">
        <f t="shared" si="0"/>
        <v>13.647889716001792</v>
      </c>
      <c r="W69" s="270">
        <f t="shared" si="1"/>
        <v>3.1912185080053992</v>
      </c>
      <c r="X69" s="270">
        <f t="shared" si="2"/>
        <v>16.697644606249145</v>
      </c>
      <c r="Y69" s="270">
        <f t="shared" si="3"/>
        <v>5.8734238361485884</v>
      </c>
      <c r="Z69" s="271">
        <f t="shared" si="19"/>
        <v>0.50982333359508625</v>
      </c>
      <c r="AA69" s="242"/>
      <c r="AB69" s="273">
        <f t="shared" si="5"/>
        <v>13.647889716001792</v>
      </c>
      <c r="AC69" s="274">
        <f t="shared" si="6"/>
        <v>3.1912185080053992</v>
      </c>
      <c r="AD69" s="274">
        <f t="shared" si="7"/>
        <v>16.697644606249145</v>
      </c>
      <c r="AE69" s="274">
        <f t="shared" si="8"/>
        <v>5.8734238361485884</v>
      </c>
      <c r="AF69" s="275">
        <f t="shared" si="9"/>
        <v>0.50982333359508625</v>
      </c>
      <c r="AH69" s="197"/>
      <c r="AJ69" s="78"/>
      <c r="AK69" s="79"/>
      <c r="AL69" s="79"/>
      <c r="AM69" s="79"/>
      <c r="AN69" s="79"/>
      <c r="AO69" s="79"/>
      <c r="AP69" s="80"/>
    </row>
    <row r="70" spans="1:42" x14ac:dyDescent="0.25">
      <c r="A70" s="121"/>
      <c r="B70" s="203" t="s">
        <v>285</v>
      </c>
      <c r="C70" s="122">
        <f t="shared" si="10"/>
        <v>1</v>
      </c>
      <c r="D70" s="123">
        <v>150</v>
      </c>
      <c r="E70" s="334">
        <f t="shared" si="11"/>
        <v>150</v>
      </c>
      <c r="F70" s="204" t="s">
        <v>98</v>
      </c>
      <c r="G70" s="146"/>
      <c r="H70" s="104" t="str">
        <f t="shared" si="12"/>
        <v/>
      </c>
      <c r="I70" s="133"/>
      <c r="J70" s="270" t="str">
        <f t="shared" si="13"/>
        <v/>
      </c>
      <c r="K70" s="127"/>
      <c r="L70" s="270" t="str">
        <f t="shared" si="14"/>
        <v/>
      </c>
      <c r="M70" s="127">
        <v>1</v>
      </c>
      <c r="N70" s="270">
        <f t="shared" si="15"/>
        <v>150</v>
      </c>
      <c r="O70" s="127"/>
      <c r="P70" s="270" t="str">
        <f t="shared" si="16"/>
        <v/>
      </c>
      <c r="Q70" s="134"/>
      <c r="R70" s="270" t="str">
        <f t="shared" si="17"/>
        <v/>
      </c>
      <c r="S70" s="135"/>
      <c r="T70" s="271" t="str">
        <f t="shared" si="18"/>
        <v/>
      </c>
      <c r="U70" s="130"/>
      <c r="V70" s="272" t="str">
        <f t="shared" si="0"/>
        <v/>
      </c>
      <c r="W70" s="270" t="str">
        <f t="shared" si="1"/>
        <v/>
      </c>
      <c r="X70" s="270" t="str">
        <f t="shared" si="2"/>
        <v/>
      </c>
      <c r="Y70" s="270" t="str">
        <f t="shared" si="3"/>
        <v/>
      </c>
      <c r="Z70" s="271" t="str">
        <f t="shared" si="19"/>
        <v/>
      </c>
      <c r="AA70" s="242"/>
      <c r="AB70" s="273" t="str">
        <f t="shared" si="5"/>
        <v/>
      </c>
      <c r="AC70" s="274" t="str">
        <f t="shared" si="6"/>
        <v/>
      </c>
      <c r="AD70" s="274">
        <f t="shared" si="7"/>
        <v>150</v>
      </c>
      <c r="AE70" s="274" t="str">
        <f t="shared" si="8"/>
        <v/>
      </c>
      <c r="AF70" s="275" t="str">
        <f t="shared" si="9"/>
        <v/>
      </c>
      <c r="AH70" s="197"/>
      <c r="AJ70" s="78"/>
      <c r="AK70" s="79"/>
      <c r="AL70" s="79"/>
      <c r="AM70" s="79"/>
      <c r="AN70" s="79"/>
      <c r="AO70" s="79"/>
      <c r="AP70" s="80"/>
    </row>
    <row r="71" spans="1:42" x14ac:dyDescent="0.25">
      <c r="A71" s="121"/>
      <c r="B71" s="203" t="s">
        <v>286</v>
      </c>
      <c r="C71" s="122">
        <f t="shared" si="10"/>
        <v>4</v>
      </c>
      <c r="D71" s="123">
        <v>37.4925</v>
      </c>
      <c r="E71" s="334">
        <f t="shared" si="11"/>
        <v>149.97</v>
      </c>
      <c r="F71" s="204" t="s">
        <v>98</v>
      </c>
      <c r="G71" s="146"/>
      <c r="H71" s="104" t="str">
        <f t="shared" si="12"/>
        <v/>
      </c>
      <c r="I71" s="133"/>
      <c r="J71" s="270" t="str">
        <f t="shared" si="13"/>
        <v/>
      </c>
      <c r="K71" s="127"/>
      <c r="L71" s="270" t="str">
        <f t="shared" si="14"/>
        <v/>
      </c>
      <c r="M71" s="127"/>
      <c r="N71" s="270" t="str">
        <f t="shared" si="15"/>
        <v/>
      </c>
      <c r="O71" s="127"/>
      <c r="P71" s="270" t="str">
        <f t="shared" si="16"/>
        <v/>
      </c>
      <c r="Q71" s="134"/>
      <c r="R71" s="270" t="str">
        <f t="shared" si="17"/>
        <v/>
      </c>
      <c r="S71" s="135">
        <v>4</v>
      </c>
      <c r="T71" s="271">
        <f t="shared" si="18"/>
        <v>149.97</v>
      </c>
      <c r="U71" s="130"/>
      <c r="V71" s="272">
        <f t="shared" ref="V71:V122" si="20">IFERROR(IF(ISBLANK($T71),"",$T71*$AP$7),"")</f>
        <v>51.271894306332378</v>
      </c>
      <c r="W71" s="270">
        <f t="shared" ref="W71:W122" si="21">IFERROR(IF(ISBLANK($T71),"",$T71*$AP$8),"")</f>
        <v>11.988653297734711</v>
      </c>
      <c r="X71" s="270">
        <f t="shared" ref="X71:X122" si="22">IFERROR(IF(ISBLANK($T71),"",$T71*$AP$9),"")</f>
        <v>62.729102244468542</v>
      </c>
      <c r="Y71" s="270">
        <f t="shared" ref="Y71:Y122" si="23">IFERROR(IF(ISBLANK($T71),"",$T71*$AP$10),"")</f>
        <v>22.065064446573242</v>
      </c>
      <c r="Z71" s="271">
        <f t="shared" si="19"/>
        <v>1.9152857048911593</v>
      </c>
      <c r="AA71" s="242"/>
      <c r="AB71" s="273">
        <f t="shared" ref="AB71:AB122" si="24">IF(SUM(J71,V71)=0,"",SUM(J71,V71))</f>
        <v>51.271894306332378</v>
      </c>
      <c r="AC71" s="274">
        <f t="shared" ref="AC71:AC122" si="25">IF(SUM(L71,W71)=0,"",SUM(L71,W71))</f>
        <v>11.988653297734711</v>
      </c>
      <c r="AD71" s="274">
        <f t="shared" ref="AD71:AD122" si="26">IF(SUM(N71,X71)=0,"",SUM(N71,X71))</f>
        <v>62.729102244468542</v>
      </c>
      <c r="AE71" s="274">
        <f t="shared" ref="AE71:AE122" si="27">IF(SUM(P71,Y71)=0,"",SUM(P71,Y71))</f>
        <v>22.065064446573242</v>
      </c>
      <c r="AF71" s="275">
        <f t="shared" ref="AF71:AF122" si="28">IF(SUM(R71,Z71)=0,"",SUM(R71,Z71))</f>
        <v>1.9152857048911593</v>
      </c>
      <c r="AH71" s="197"/>
      <c r="AJ71" s="78"/>
      <c r="AK71" s="79"/>
      <c r="AL71" s="79"/>
      <c r="AM71" s="79"/>
      <c r="AN71" s="79"/>
      <c r="AO71" s="79"/>
      <c r="AP71" s="80"/>
    </row>
    <row r="72" spans="1:42" x14ac:dyDescent="0.25">
      <c r="A72" s="121"/>
      <c r="B72" s="203" t="s">
        <v>287</v>
      </c>
      <c r="C72" s="122">
        <f t="shared" ref="C72:C122" si="29">IF(I72+K72+M72+O72+Q72+S72=0,"",I72+K72+M72+O72+Q72+S72)</f>
        <v>1</v>
      </c>
      <c r="D72" s="123">
        <v>1040.8399999999999</v>
      </c>
      <c r="E72" s="334">
        <f t="shared" ref="E72:E122" si="30">IFERROR(SUM(C72*D72),"")</f>
        <v>1040.8399999999999</v>
      </c>
      <c r="F72" s="204" t="s">
        <v>98</v>
      </c>
      <c r="G72" s="146"/>
      <c r="H72" s="104" t="str">
        <f t="shared" ref="H72:H122" si="31">IFERROR(IF(SUM(I72,K72,M72,O72,Q72,S72)-C72=0,"","K"),"")</f>
        <v/>
      </c>
      <c r="I72" s="133"/>
      <c r="J72" s="270" t="str">
        <f t="shared" ref="J72:J122" si="32">IF(ISBLANK(I72),"",SUM(I72*$D72))</f>
        <v/>
      </c>
      <c r="K72" s="127"/>
      <c r="L72" s="270" t="str">
        <f t="shared" ref="L72:L122" si="33">IF(ISBLANK(K72),"",SUM(K72*$D72))</f>
        <v/>
      </c>
      <c r="M72" s="127"/>
      <c r="N72" s="270" t="str">
        <f t="shared" ref="N72:N122" si="34">IF(ISBLANK(M72),"",SUM(M72*$D72))</f>
        <v/>
      </c>
      <c r="O72" s="127"/>
      <c r="P72" s="270" t="str">
        <f t="shared" ref="P72:P122" si="35">IF(ISBLANK(O72),"",SUM(O72*$D72))</f>
        <v/>
      </c>
      <c r="Q72" s="134"/>
      <c r="R72" s="270" t="str">
        <f t="shared" ref="R72:R122" si="36">IF(ISBLANK(Q72),"",SUM(Q72*$D72))</f>
        <v/>
      </c>
      <c r="S72" s="135">
        <v>1</v>
      </c>
      <c r="T72" s="271">
        <f t="shared" ref="T72:T122" si="37">IF(ISBLANK(S72),"",SUM(S72*$D72))</f>
        <v>1040.8399999999999</v>
      </c>
      <c r="U72" s="130"/>
      <c r="V72" s="272">
        <f t="shared" si="20"/>
        <v>355.84342515038333</v>
      </c>
      <c r="W72" s="270">
        <f t="shared" si="21"/>
        <v>83.205107010830147</v>
      </c>
      <c r="X72" s="270">
        <f t="shared" si="22"/>
        <v>435.36013056032965</v>
      </c>
      <c r="Y72" s="270">
        <f t="shared" si="23"/>
        <v>153.13863891825892</v>
      </c>
      <c r="Z72" s="271">
        <f t="shared" ref="Z72:Z122" si="38">IFERROR(IF(ISBLANK($T72),"",$T72*$AP$11),"")</f>
        <v>13.292698360198134</v>
      </c>
      <c r="AA72" s="242"/>
      <c r="AB72" s="273">
        <f t="shared" si="24"/>
        <v>355.84342515038333</v>
      </c>
      <c r="AC72" s="274">
        <f t="shared" si="25"/>
        <v>83.205107010830147</v>
      </c>
      <c r="AD72" s="274">
        <f t="shared" si="26"/>
        <v>435.36013056032965</v>
      </c>
      <c r="AE72" s="274">
        <f t="shared" si="27"/>
        <v>153.13863891825892</v>
      </c>
      <c r="AF72" s="275">
        <f t="shared" si="28"/>
        <v>13.292698360198134</v>
      </c>
      <c r="AH72" s="197"/>
      <c r="AJ72" s="78"/>
      <c r="AK72" s="79"/>
      <c r="AL72" s="79"/>
      <c r="AM72" s="79"/>
      <c r="AN72" s="79"/>
      <c r="AO72" s="79"/>
      <c r="AP72" s="80"/>
    </row>
    <row r="73" spans="1:42" x14ac:dyDescent="0.25">
      <c r="A73" s="121"/>
      <c r="B73" s="203" t="s">
        <v>288</v>
      </c>
      <c r="C73" s="122">
        <f t="shared" si="29"/>
        <v>1</v>
      </c>
      <c r="D73" s="123">
        <v>299.83333333333337</v>
      </c>
      <c r="E73" s="334">
        <f t="shared" si="30"/>
        <v>299.83333333333337</v>
      </c>
      <c r="F73" s="204" t="s">
        <v>98</v>
      </c>
      <c r="G73" s="146"/>
      <c r="H73" s="104" t="str">
        <f t="shared" si="31"/>
        <v/>
      </c>
      <c r="I73" s="133"/>
      <c r="J73" s="270" t="str">
        <f t="shared" si="32"/>
        <v/>
      </c>
      <c r="K73" s="127"/>
      <c r="L73" s="270" t="str">
        <f t="shared" si="33"/>
        <v/>
      </c>
      <c r="M73" s="127">
        <v>1</v>
      </c>
      <c r="N73" s="270">
        <f t="shared" si="34"/>
        <v>299.83333333333337</v>
      </c>
      <c r="O73" s="127"/>
      <c r="P73" s="270" t="str">
        <f t="shared" si="35"/>
        <v/>
      </c>
      <c r="Q73" s="134"/>
      <c r="R73" s="270" t="str">
        <f t="shared" si="36"/>
        <v/>
      </c>
      <c r="S73" s="135"/>
      <c r="T73" s="271" t="str">
        <f t="shared" si="37"/>
        <v/>
      </c>
      <c r="U73" s="130"/>
      <c r="V73" s="272" t="str">
        <f t="shared" si="20"/>
        <v/>
      </c>
      <c r="W73" s="270" t="str">
        <f t="shared" si="21"/>
        <v/>
      </c>
      <c r="X73" s="270" t="str">
        <f t="shared" si="22"/>
        <v/>
      </c>
      <c r="Y73" s="270" t="str">
        <f t="shared" si="23"/>
        <v/>
      </c>
      <c r="Z73" s="271" t="str">
        <f t="shared" si="38"/>
        <v/>
      </c>
      <c r="AA73" s="242"/>
      <c r="AB73" s="273" t="str">
        <f t="shared" si="24"/>
        <v/>
      </c>
      <c r="AC73" s="274" t="str">
        <f t="shared" si="25"/>
        <v/>
      </c>
      <c r="AD73" s="274">
        <f t="shared" si="26"/>
        <v>299.83333333333337</v>
      </c>
      <c r="AE73" s="274" t="str">
        <f t="shared" si="27"/>
        <v/>
      </c>
      <c r="AF73" s="275" t="str">
        <f t="shared" si="28"/>
        <v/>
      </c>
      <c r="AH73" s="197"/>
      <c r="AJ73" s="78"/>
      <c r="AK73" s="79"/>
      <c r="AL73" s="79"/>
      <c r="AM73" s="79"/>
      <c r="AN73" s="79"/>
      <c r="AO73" s="79"/>
      <c r="AP73" s="80"/>
    </row>
    <row r="74" spans="1:42" x14ac:dyDescent="0.25">
      <c r="A74" s="121"/>
      <c r="B74" s="203" t="s">
        <v>180</v>
      </c>
      <c r="C74" s="122">
        <f t="shared" si="29"/>
        <v>2</v>
      </c>
      <c r="D74" s="123">
        <v>82.454090909090908</v>
      </c>
      <c r="E74" s="334">
        <f t="shared" si="30"/>
        <v>164.90818181818182</v>
      </c>
      <c r="F74" s="204" t="s">
        <v>98</v>
      </c>
      <c r="G74" s="146"/>
      <c r="H74" s="104" t="str">
        <f t="shared" si="31"/>
        <v/>
      </c>
      <c r="I74" s="133"/>
      <c r="J74" s="270" t="str">
        <f t="shared" si="32"/>
        <v/>
      </c>
      <c r="K74" s="127"/>
      <c r="L74" s="270" t="str">
        <f t="shared" si="33"/>
        <v/>
      </c>
      <c r="M74" s="127"/>
      <c r="N74" s="270" t="str">
        <f t="shared" si="34"/>
        <v/>
      </c>
      <c r="O74" s="127"/>
      <c r="P74" s="270" t="str">
        <f t="shared" si="35"/>
        <v/>
      </c>
      <c r="Q74" s="134"/>
      <c r="R74" s="270" t="str">
        <f t="shared" si="36"/>
        <v/>
      </c>
      <c r="S74" s="135">
        <v>2</v>
      </c>
      <c r="T74" s="271">
        <f t="shared" si="37"/>
        <v>164.90818181818182</v>
      </c>
      <c r="U74" s="130"/>
      <c r="V74" s="272">
        <f t="shared" si="20"/>
        <v>56.378974917858649</v>
      </c>
      <c r="W74" s="270">
        <f t="shared" si="21"/>
        <v>13.182816681856243</v>
      </c>
      <c r="X74" s="270">
        <f t="shared" si="22"/>
        <v>68.977410136841613</v>
      </c>
      <c r="Y74" s="270">
        <f t="shared" si="23"/>
        <v>24.262916980632124</v>
      </c>
      <c r="Z74" s="271">
        <f t="shared" si="38"/>
        <v>2.1060631009932376</v>
      </c>
      <c r="AA74" s="242"/>
      <c r="AB74" s="273">
        <f t="shared" si="24"/>
        <v>56.378974917858649</v>
      </c>
      <c r="AC74" s="274">
        <f t="shared" si="25"/>
        <v>13.182816681856243</v>
      </c>
      <c r="AD74" s="274">
        <f t="shared" si="26"/>
        <v>68.977410136841613</v>
      </c>
      <c r="AE74" s="274">
        <f t="shared" si="27"/>
        <v>24.262916980632124</v>
      </c>
      <c r="AF74" s="275">
        <f t="shared" si="28"/>
        <v>2.1060631009932376</v>
      </c>
      <c r="AH74" s="197"/>
      <c r="AJ74" s="78"/>
      <c r="AK74" s="79"/>
      <c r="AL74" s="79"/>
      <c r="AM74" s="79"/>
      <c r="AN74" s="79"/>
      <c r="AO74" s="79"/>
      <c r="AP74" s="80"/>
    </row>
    <row r="75" spans="1:42" x14ac:dyDescent="0.25">
      <c r="A75" s="121"/>
      <c r="B75" s="203" t="s">
        <v>181</v>
      </c>
      <c r="C75" s="122">
        <f t="shared" si="29"/>
        <v>23</v>
      </c>
      <c r="D75" s="123">
        <v>82.454090909090908</v>
      </c>
      <c r="E75" s="334">
        <f t="shared" si="30"/>
        <v>1896.4440909090908</v>
      </c>
      <c r="F75" s="204" t="s">
        <v>98</v>
      </c>
      <c r="G75" s="146"/>
      <c r="H75" s="104" t="str">
        <f t="shared" si="31"/>
        <v/>
      </c>
      <c r="I75" s="133">
        <v>2</v>
      </c>
      <c r="J75" s="270">
        <f t="shared" si="32"/>
        <v>164.90818181818182</v>
      </c>
      <c r="K75" s="127">
        <v>2</v>
      </c>
      <c r="L75" s="270">
        <f t="shared" si="33"/>
        <v>164.90818181818182</v>
      </c>
      <c r="M75" s="127">
        <v>12</v>
      </c>
      <c r="N75" s="270">
        <f t="shared" si="34"/>
        <v>989.44909090909096</v>
      </c>
      <c r="O75" s="127">
        <v>7</v>
      </c>
      <c r="P75" s="270">
        <f t="shared" si="35"/>
        <v>577.17863636363631</v>
      </c>
      <c r="Q75" s="134"/>
      <c r="R75" s="270" t="str">
        <f t="shared" si="36"/>
        <v/>
      </c>
      <c r="S75" s="135"/>
      <c r="T75" s="271" t="str">
        <f t="shared" si="37"/>
        <v/>
      </c>
      <c r="U75" s="130"/>
      <c r="V75" s="272" t="str">
        <f t="shared" si="20"/>
        <v/>
      </c>
      <c r="W75" s="270" t="str">
        <f t="shared" si="21"/>
        <v/>
      </c>
      <c r="X75" s="270" t="str">
        <f t="shared" si="22"/>
        <v/>
      </c>
      <c r="Y75" s="270" t="str">
        <f t="shared" si="23"/>
        <v/>
      </c>
      <c r="Z75" s="271" t="str">
        <f t="shared" si="38"/>
        <v/>
      </c>
      <c r="AA75" s="242"/>
      <c r="AB75" s="273">
        <f t="shared" si="24"/>
        <v>164.90818181818182</v>
      </c>
      <c r="AC75" s="274">
        <f t="shared" si="25"/>
        <v>164.90818181818182</v>
      </c>
      <c r="AD75" s="274">
        <f t="shared" si="26"/>
        <v>989.44909090909096</v>
      </c>
      <c r="AE75" s="274">
        <f t="shared" si="27"/>
        <v>577.17863636363631</v>
      </c>
      <c r="AF75" s="275" t="str">
        <f t="shared" si="28"/>
        <v/>
      </c>
      <c r="AH75" s="197"/>
      <c r="AJ75" s="78"/>
      <c r="AK75" s="79"/>
      <c r="AL75" s="79"/>
      <c r="AM75" s="79"/>
      <c r="AN75" s="79"/>
      <c r="AO75" s="79"/>
      <c r="AP75" s="80"/>
    </row>
    <row r="76" spans="1:42" x14ac:dyDescent="0.25">
      <c r="A76" s="121"/>
      <c r="B76" s="203" t="s">
        <v>182</v>
      </c>
      <c r="C76" s="122">
        <f t="shared" si="29"/>
        <v>4</v>
      </c>
      <c r="D76" s="123">
        <v>82.454090909090908</v>
      </c>
      <c r="E76" s="334">
        <f t="shared" si="30"/>
        <v>329.81636363636363</v>
      </c>
      <c r="F76" s="204" t="s">
        <v>98</v>
      </c>
      <c r="G76" s="146"/>
      <c r="H76" s="104" t="str">
        <f t="shared" si="31"/>
        <v/>
      </c>
      <c r="I76" s="133"/>
      <c r="J76" s="270" t="str">
        <f t="shared" si="32"/>
        <v/>
      </c>
      <c r="K76" s="127">
        <v>1</v>
      </c>
      <c r="L76" s="270">
        <f t="shared" si="33"/>
        <v>82.454090909090908</v>
      </c>
      <c r="M76" s="127">
        <v>3</v>
      </c>
      <c r="N76" s="270">
        <f t="shared" si="34"/>
        <v>247.36227272727274</v>
      </c>
      <c r="O76" s="127"/>
      <c r="P76" s="270" t="str">
        <f t="shared" si="35"/>
        <v/>
      </c>
      <c r="Q76" s="134"/>
      <c r="R76" s="270" t="str">
        <f t="shared" si="36"/>
        <v/>
      </c>
      <c r="S76" s="135"/>
      <c r="T76" s="271" t="str">
        <f t="shared" si="37"/>
        <v/>
      </c>
      <c r="U76" s="130"/>
      <c r="V76" s="272" t="str">
        <f t="shared" si="20"/>
        <v/>
      </c>
      <c r="W76" s="270" t="str">
        <f t="shared" si="21"/>
        <v/>
      </c>
      <c r="X76" s="270" t="str">
        <f t="shared" si="22"/>
        <v/>
      </c>
      <c r="Y76" s="270" t="str">
        <f t="shared" si="23"/>
        <v/>
      </c>
      <c r="Z76" s="271" t="str">
        <f t="shared" si="38"/>
        <v/>
      </c>
      <c r="AA76" s="242"/>
      <c r="AB76" s="273" t="str">
        <f t="shared" si="24"/>
        <v/>
      </c>
      <c r="AC76" s="274">
        <f t="shared" si="25"/>
        <v>82.454090909090908</v>
      </c>
      <c r="AD76" s="274">
        <f t="shared" si="26"/>
        <v>247.36227272727274</v>
      </c>
      <c r="AE76" s="274" t="str">
        <f t="shared" si="27"/>
        <v/>
      </c>
      <c r="AF76" s="275" t="str">
        <f t="shared" si="28"/>
        <v/>
      </c>
      <c r="AH76" s="197"/>
      <c r="AJ76" s="78"/>
      <c r="AK76" s="79"/>
      <c r="AL76" s="79"/>
      <c r="AM76" s="79"/>
      <c r="AN76" s="79"/>
      <c r="AO76" s="79"/>
      <c r="AP76" s="80"/>
    </row>
    <row r="77" spans="1:42" x14ac:dyDescent="0.25">
      <c r="A77" s="121"/>
      <c r="B77" s="203" t="s">
        <v>183</v>
      </c>
      <c r="C77" s="122">
        <f t="shared" si="29"/>
        <v>3</v>
      </c>
      <c r="D77" s="123">
        <v>82.454090909090908</v>
      </c>
      <c r="E77" s="334">
        <f t="shared" si="30"/>
        <v>247.36227272727274</v>
      </c>
      <c r="F77" s="204" t="s">
        <v>98</v>
      </c>
      <c r="G77" s="146"/>
      <c r="H77" s="104" t="str">
        <f t="shared" si="31"/>
        <v/>
      </c>
      <c r="I77" s="133"/>
      <c r="J77" s="270" t="str">
        <f t="shared" si="32"/>
        <v/>
      </c>
      <c r="K77" s="127"/>
      <c r="L77" s="270" t="str">
        <f t="shared" si="33"/>
        <v/>
      </c>
      <c r="M77" s="127">
        <v>3</v>
      </c>
      <c r="N77" s="270">
        <f t="shared" si="34"/>
        <v>247.36227272727274</v>
      </c>
      <c r="O77" s="127"/>
      <c r="P77" s="270" t="str">
        <f t="shared" si="35"/>
        <v/>
      </c>
      <c r="Q77" s="134"/>
      <c r="R77" s="270" t="str">
        <f t="shared" si="36"/>
        <v/>
      </c>
      <c r="S77" s="135"/>
      <c r="T77" s="271" t="str">
        <f t="shared" si="37"/>
        <v/>
      </c>
      <c r="U77" s="130"/>
      <c r="V77" s="272" t="str">
        <f t="shared" si="20"/>
        <v/>
      </c>
      <c r="W77" s="270" t="str">
        <f t="shared" si="21"/>
        <v/>
      </c>
      <c r="X77" s="270" t="str">
        <f t="shared" si="22"/>
        <v/>
      </c>
      <c r="Y77" s="270" t="str">
        <f t="shared" si="23"/>
        <v/>
      </c>
      <c r="Z77" s="271" t="str">
        <f t="shared" si="38"/>
        <v/>
      </c>
      <c r="AA77" s="242"/>
      <c r="AB77" s="273" t="str">
        <f t="shared" si="24"/>
        <v/>
      </c>
      <c r="AC77" s="274" t="str">
        <f t="shared" si="25"/>
        <v/>
      </c>
      <c r="AD77" s="274">
        <f t="shared" si="26"/>
        <v>247.36227272727274</v>
      </c>
      <c r="AE77" s="274" t="str">
        <f t="shared" si="27"/>
        <v/>
      </c>
      <c r="AF77" s="275" t="str">
        <f t="shared" si="28"/>
        <v/>
      </c>
      <c r="AH77" s="197"/>
      <c r="AJ77" s="78"/>
      <c r="AK77" s="79"/>
      <c r="AL77" s="79"/>
      <c r="AM77" s="79"/>
      <c r="AN77" s="79"/>
      <c r="AO77" s="79"/>
      <c r="AP77" s="80"/>
    </row>
    <row r="78" spans="1:42" x14ac:dyDescent="0.25">
      <c r="A78" s="121"/>
      <c r="B78" s="203" t="s">
        <v>184</v>
      </c>
      <c r="C78" s="122">
        <f t="shared" si="29"/>
        <v>3</v>
      </c>
      <c r="D78" s="123">
        <v>82.454090909090908</v>
      </c>
      <c r="E78" s="334">
        <f t="shared" si="30"/>
        <v>247.36227272727274</v>
      </c>
      <c r="F78" s="204" t="s">
        <v>98</v>
      </c>
      <c r="G78" s="146"/>
      <c r="H78" s="104" t="str">
        <f t="shared" si="31"/>
        <v/>
      </c>
      <c r="I78" s="133"/>
      <c r="J78" s="270" t="str">
        <f t="shared" si="32"/>
        <v/>
      </c>
      <c r="K78" s="127">
        <v>1</v>
      </c>
      <c r="L78" s="270">
        <f t="shared" si="33"/>
        <v>82.454090909090908</v>
      </c>
      <c r="M78" s="127">
        <v>2</v>
      </c>
      <c r="N78" s="270">
        <f t="shared" si="34"/>
        <v>164.90818181818182</v>
      </c>
      <c r="O78" s="127"/>
      <c r="P78" s="270" t="str">
        <f t="shared" si="35"/>
        <v/>
      </c>
      <c r="Q78" s="134"/>
      <c r="R78" s="270" t="str">
        <f t="shared" si="36"/>
        <v/>
      </c>
      <c r="S78" s="135"/>
      <c r="T78" s="271" t="str">
        <f t="shared" si="37"/>
        <v/>
      </c>
      <c r="U78" s="130"/>
      <c r="V78" s="272" t="str">
        <f t="shared" si="20"/>
        <v/>
      </c>
      <c r="W78" s="270" t="str">
        <f t="shared" si="21"/>
        <v/>
      </c>
      <c r="X78" s="270" t="str">
        <f t="shared" si="22"/>
        <v/>
      </c>
      <c r="Y78" s="270" t="str">
        <f t="shared" si="23"/>
        <v/>
      </c>
      <c r="Z78" s="271" t="str">
        <f t="shared" si="38"/>
        <v/>
      </c>
      <c r="AA78" s="242"/>
      <c r="AB78" s="273" t="str">
        <f t="shared" si="24"/>
        <v/>
      </c>
      <c r="AC78" s="274">
        <f t="shared" si="25"/>
        <v>82.454090909090908</v>
      </c>
      <c r="AD78" s="274">
        <f t="shared" si="26"/>
        <v>164.90818181818182</v>
      </c>
      <c r="AE78" s="274" t="str">
        <f t="shared" si="27"/>
        <v/>
      </c>
      <c r="AF78" s="275" t="str">
        <f t="shared" si="28"/>
        <v/>
      </c>
      <c r="AH78" s="197"/>
      <c r="AJ78" s="78"/>
      <c r="AK78" s="79"/>
      <c r="AL78" s="79"/>
      <c r="AM78" s="79"/>
      <c r="AN78" s="79"/>
      <c r="AO78" s="79"/>
      <c r="AP78" s="80"/>
    </row>
    <row r="79" spans="1:42" x14ac:dyDescent="0.25">
      <c r="A79" s="121"/>
      <c r="B79" s="203" t="s">
        <v>185</v>
      </c>
      <c r="C79" s="122">
        <f t="shared" si="29"/>
        <v>6</v>
      </c>
      <c r="D79" s="123">
        <v>82.454090909090908</v>
      </c>
      <c r="E79" s="334">
        <f t="shared" si="30"/>
        <v>494.72454545454548</v>
      </c>
      <c r="F79" s="204" t="s">
        <v>98</v>
      </c>
      <c r="G79" s="146"/>
      <c r="I79" s="133">
        <v>1</v>
      </c>
      <c r="J79" s="270">
        <f t="shared" si="32"/>
        <v>82.454090909090908</v>
      </c>
      <c r="K79" s="127">
        <v>1</v>
      </c>
      <c r="L79" s="270">
        <f t="shared" si="33"/>
        <v>82.454090909090908</v>
      </c>
      <c r="M79" s="127">
        <v>4</v>
      </c>
      <c r="N79" s="270">
        <f t="shared" si="34"/>
        <v>329.81636363636363</v>
      </c>
      <c r="O79" s="127"/>
      <c r="P79" s="270" t="str">
        <f t="shared" si="35"/>
        <v/>
      </c>
      <c r="Q79" s="134"/>
      <c r="R79" s="270" t="str">
        <f t="shared" si="36"/>
        <v/>
      </c>
      <c r="S79" s="135"/>
      <c r="T79" s="271" t="str">
        <f t="shared" si="37"/>
        <v/>
      </c>
      <c r="U79" s="130"/>
      <c r="V79" s="272" t="str">
        <f t="shared" si="20"/>
        <v/>
      </c>
      <c r="W79" s="270" t="str">
        <f t="shared" si="21"/>
        <v/>
      </c>
      <c r="X79" s="270" t="str">
        <f t="shared" si="22"/>
        <v/>
      </c>
      <c r="Y79" s="270" t="str">
        <f t="shared" si="23"/>
        <v/>
      </c>
      <c r="Z79" s="271" t="str">
        <f t="shared" si="38"/>
        <v/>
      </c>
      <c r="AA79" s="242"/>
      <c r="AB79" s="273">
        <f t="shared" si="24"/>
        <v>82.454090909090908</v>
      </c>
      <c r="AC79" s="274">
        <f t="shared" si="25"/>
        <v>82.454090909090908</v>
      </c>
      <c r="AD79" s="274">
        <f t="shared" si="26"/>
        <v>329.81636363636363</v>
      </c>
      <c r="AE79" s="274" t="str">
        <f t="shared" si="27"/>
        <v/>
      </c>
      <c r="AF79" s="275" t="str">
        <f t="shared" si="28"/>
        <v/>
      </c>
      <c r="AH79" s="197"/>
      <c r="AJ79" s="78"/>
      <c r="AK79" s="79"/>
      <c r="AL79" s="79"/>
      <c r="AM79" s="79"/>
      <c r="AN79" s="79"/>
      <c r="AO79" s="79"/>
      <c r="AP79" s="80"/>
    </row>
    <row r="80" spans="1:42" x14ac:dyDescent="0.25">
      <c r="A80" s="121"/>
      <c r="B80" s="203" t="s">
        <v>186</v>
      </c>
      <c r="C80" s="122">
        <f t="shared" si="29"/>
        <v>3</v>
      </c>
      <c r="D80" s="123">
        <v>82.454090909090908</v>
      </c>
      <c r="E80" s="334">
        <f t="shared" si="30"/>
        <v>247.36227272727274</v>
      </c>
      <c r="F80" s="204" t="s">
        <v>98</v>
      </c>
      <c r="G80" s="146"/>
      <c r="I80" s="133">
        <v>2</v>
      </c>
      <c r="J80" s="270">
        <f t="shared" si="32"/>
        <v>164.90818181818182</v>
      </c>
      <c r="K80" s="127">
        <v>1</v>
      </c>
      <c r="L80" s="270">
        <f t="shared" si="33"/>
        <v>82.454090909090908</v>
      </c>
      <c r="M80" s="127"/>
      <c r="N80" s="270" t="str">
        <f t="shared" si="34"/>
        <v/>
      </c>
      <c r="O80" s="127"/>
      <c r="P80" s="270" t="str">
        <f t="shared" si="35"/>
        <v/>
      </c>
      <c r="Q80" s="134"/>
      <c r="R80" s="270" t="str">
        <f t="shared" si="36"/>
        <v/>
      </c>
      <c r="S80" s="135"/>
      <c r="T80" s="271" t="str">
        <f t="shared" si="37"/>
        <v/>
      </c>
      <c r="U80" s="130"/>
      <c r="V80" s="272" t="str">
        <f t="shared" si="20"/>
        <v/>
      </c>
      <c r="W80" s="270" t="str">
        <f t="shared" si="21"/>
        <v/>
      </c>
      <c r="X80" s="270" t="str">
        <f t="shared" si="22"/>
        <v/>
      </c>
      <c r="Y80" s="270" t="str">
        <f t="shared" si="23"/>
        <v/>
      </c>
      <c r="Z80" s="271" t="str">
        <f t="shared" si="38"/>
        <v/>
      </c>
      <c r="AA80" s="242"/>
      <c r="AB80" s="273">
        <f t="shared" si="24"/>
        <v>164.90818181818182</v>
      </c>
      <c r="AC80" s="274">
        <f t="shared" si="25"/>
        <v>82.454090909090908</v>
      </c>
      <c r="AD80" s="274" t="str">
        <f t="shared" si="26"/>
        <v/>
      </c>
      <c r="AE80" s="274" t="str">
        <f t="shared" si="27"/>
        <v/>
      </c>
      <c r="AF80" s="275" t="str">
        <f t="shared" si="28"/>
        <v/>
      </c>
      <c r="AH80" s="197"/>
      <c r="AJ80" s="78"/>
      <c r="AK80" s="79"/>
      <c r="AL80" s="79"/>
      <c r="AM80" s="79"/>
      <c r="AN80" s="79"/>
      <c r="AO80" s="79"/>
      <c r="AP80" s="80"/>
    </row>
    <row r="81" spans="1:42" x14ac:dyDescent="0.25">
      <c r="A81" s="121"/>
      <c r="B81" s="241" t="s">
        <v>187</v>
      </c>
      <c r="C81" s="122" t="str">
        <f t="shared" si="29"/>
        <v/>
      </c>
      <c r="D81" s="123"/>
      <c r="E81" s="334" t="str">
        <f t="shared" si="30"/>
        <v/>
      </c>
      <c r="F81" s="204"/>
      <c r="G81" s="146"/>
      <c r="I81" s="133"/>
      <c r="J81" s="270" t="str">
        <f t="shared" si="32"/>
        <v/>
      </c>
      <c r="K81" s="127"/>
      <c r="L81" s="270" t="str">
        <f t="shared" si="33"/>
        <v/>
      </c>
      <c r="M81" s="127"/>
      <c r="N81" s="270" t="str">
        <f t="shared" si="34"/>
        <v/>
      </c>
      <c r="O81" s="127"/>
      <c r="P81" s="270" t="str">
        <f t="shared" si="35"/>
        <v/>
      </c>
      <c r="Q81" s="134"/>
      <c r="R81" s="270" t="str">
        <f t="shared" si="36"/>
        <v/>
      </c>
      <c r="S81" s="135"/>
      <c r="T81" s="271" t="str">
        <f t="shared" si="37"/>
        <v/>
      </c>
      <c r="U81" s="130"/>
      <c r="V81" s="272" t="str">
        <f t="shared" si="20"/>
        <v/>
      </c>
      <c r="W81" s="270" t="str">
        <f t="shared" si="21"/>
        <v/>
      </c>
      <c r="X81" s="270" t="str">
        <f t="shared" si="22"/>
        <v/>
      </c>
      <c r="Y81" s="270" t="str">
        <f t="shared" si="23"/>
        <v/>
      </c>
      <c r="Z81" s="271" t="str">
        <f t="shared" si="38"/>
        <v/>
      </c>
      <c r="AA81" s="242"/>
      <c r="AB81" s="273" t="str">
        <f t="shared" si="24"/>
        <v/>
      </c>
      <c r="AC81" s="274" t="str">
        <f t="shared" si="25"/>
        <v/>
      </c>
      <c r="AD81" s="274" t="str">
        <f t="shared" si="26"/>
        <v/>
      </c>
      <c r="AE81" s="274" t="str">
        <f t="shared" si="27"/>
        <v/>
      </c>
      <c r="AF81" s="275" t="str">
        <f t="shared" si="28"/>
        <v/>
      </c>
      <c r="AH81" s="197"/>
      <c r="AJ81" s="78"/>
      <c r="AK81" s="79"/>
      <c r="AL81" s="79"/>
      <c r="AM81" s="79"/>
      <c r="AN81" s="79"/>
      <c r="AO81" s="79"/>
      <c r="AP81" s="80"/>
    </row>
    <row r="82" spans="1:42" x14ac:dyDescent="0.25">
      <c r="A82" s="121"/>
      <c r="B82" s="203" t="s">
        <v>188</v>
      </c>
      <c r="C82" s="122">
        <f t="shared" si="29"/>
        <v>1</v>
      </c>
      <c r="D82" s="123">
        <v>1125.6568813796252</v>
      </c>
      <c r="E82" s="334">
        <f t="shared" si="30"/>
        <v>1125.6568813796252</v>
      </c>
      <c r="F82" s="204" t="s">
        <v>98</v>
      </c>
      <c r="G82" s="146"/>
      <c r="H82" s="104" t="str">
        <f t="shared" si="31"/>
        <v/>
      </c>
      <c r="I82" s="133"/>
      <c r="J82" s="270" t="str">
        <f t="shared" si="32"/>
        <v/>
      </c>
      <c r="K82" s="127"/>
      <c r="L82" s="270" t="str">
        <f t="shared" si="33"/>
        <v/>
      </c>
      <c r="M82" s="127"/>
      <c r="N82" s="270" t="str">
        <f t="shared" si="34"/>
        <v/>
      </c>
      <c r="O82" s="127"/>
      <c r="P82" s="270" t="str">
        <f t="shared" si="35"/>
        <v/>
      </c>
      <c r="Q82" s="134"/>
      <c r="R82" s="270" t="str">
        <f t="shared" si="36"/>
        <v/>
      </c>
      <c r="S82" s="135">
        <v>1</v>
      </c>
      <c r="T82" s="271">
        <f t="shared" si="37"/>
        <v>1125.6568813796252</v>
      </c>
      <c r="U82" s="130"/>
      <c r="V82" s="272">
        <f t="shared" si="20"/>
        <v>384.84070578977042</v>
      </c>
      <c r="W82" s="270">
        <f t="shared" si="21"/>
        <v>89.985397633324098</v>
      </c>
      <c r="X82" s="270">
        <f t="shared" si="22"/>
        <v>470.83713812263863</v>
      </c>
      <c r="Y82" s="270">
        <f t="shared" si="23"/>
        <v>165.61773442935308</v>
      </c>
      <c r="Z82" s="271">
        <f t="shared" si="38"/>
        <v>14.375905404539305</v>
      </c>
      <c r="AA82" s="242"/>
      <c r="AB82" s="273">
        <f t="shared" si="24"/>
        <v>384.84070578977042</v>
      </c>
      <c r="AC82" s="274">
        <f t="shared" si="25"/>
        <v>89.985397633324098</v>
      </c>
      <c r="AD82" s="274">
        <f t="shared" si="26"/>
        <v>470.83713812263863</v>
      </c>
      <c r="AE82" s="274">
        <f t="shared" si="27"/>
        <v>165.61773442935308</v>
      </c>
      <c r="AF82" s="275">
        <f t="shared" si="28"/>
        <v>14.375905404539305</v>
      </c>
      <c r="AH82" s="197"/>
      <c r="AJ82" s="78"/>
      <c r="AK82" s="79"/>
      <c r="AL82" s="79"/>
      <c r="AM82" s="79"/>
      <c r="AN82" s="79"/>
      <c r="AO82" s="79"/>
      <c r="AP82" s="80"/>
    </row>
    <row r="83" spans="1:42" x14ac:dyDescent="0.25">
      <c r="A83" s="121"/>
      <c r="B83" s="203" t="s">
        <v>189</v>
      </c>
      <c r="C83" s="122">
        <f t="shared" si="29"/>
        <v>1</v>
      </c>
      <c r="D83" s="123">
        <v>868.724908454809</v>
      </c>
      <c r="E83" s="334">
        <f t="shared" si="30"/>
        <v>868.724908454809</v>
      </c>
      <c r="F83" s="204" t="s">
        <v>98</v>
      </c>
      <c r="G83" s="146"/>
      <c r="H83" s="104" t="str">
        <f t="shared" si="31"/>
        <v/>
      </c>
      <c r="I83" s="133"/>
      <c r="J83" s="270" t="str">
        <f t="shared" si="32"/>
        <v/>
      </c>
      <c r="K83" s="127"/>
      <c r="L83" s="270" t="str">
        <f t="shared" si="33"/>
        <v/>
      </c>
      <c r="M83" s="127"/>
      <c r="N83" s="270" t="str">
        <f t="shared" si="34"/>
        <v/>
      </c>
      <c r="O83" s="127"/>
      <c r="P83" s="270" t="str">
        <f t="shared" si="35"/>
        <v/>
      </c>
      <c r="Q83" s="134"/>
      <c r="R83" s="270" t="str">
        <f t="shared" si="36"/>
        <v/>
      </c>
      <c r="S83" s="135">
        <v>1</v>
      </c>
      <c r="T83" s="271">
        <f t="shared" si="37"/>
        <v>868.724908454809</v>
      </c>
      <c r="U83" s="130"/>
      <c r="V83" s="272">
        <f t="shared" si="20"/>
        <v>297.00054469276017</v>
      </c>
      <c r="W83" s="270">
        <f t="shared" si="21"/>
        <v>69.446167490638331</v>
      </c>
      <c r="X83" s="270">
        <f t="shared" si="22"/>
        <v>363.36823101139089</v>
      </c>
      <c r="Y83" s="270">
        <f t="shared" si="23"/>
        <v>127.81537035006201</v>
      </c>
      <c r="Z83" s="271">
        <f t="shared" si="38"/>
        <v>11.094594909957836</v>
      </c>
      <c r="AA83" s="242"/>
      <c r="AB83" s="273">
        <f t="shared" si="24"/>
        <v>297.00054469276017</v>
      </c>
      <c r="AC83" s="274">
        <f t="shared" si="25"/>
        <v>69.446167490638331</v>
      </c>
      <c r="AD83" s="274">
        <f t="shared" si="26"/>
        <v>363.36823101139089</v>
      </c>
      <c r="AE83" s="274">
        <f t="shared" si="27"/>
        <v>127.81537035006201</v>
      </c>
      <c r="AF83" s="275">
        <f t="shared" si="28"/>
        <v>11.094594909957836</v>
      </c>
      <c r="AH83" s="197"/>
      <c r="AJ83" s="78"/>
      <c r="AK83" s="79"/>
      <c r="AL83" s="79"/>
      <c r="AM83" s="79"/>
      <c r="AN83" s="79"/>
      <c r="AO83" s="79"/>
      <c r="AP83" s="80"/>
    </row>
    <row r="84" spans="1:42" x14ac:dyDescent="0.25">
      <c r="A84" s="121"/>
      <c r="B84" s="203" t="s">
        <v>190</v>
      </c>
      <c r="C84" s="122">
        <f t="shared" si="29"/>
        <v>1</v>
      </c>
      <c r="D84" s="123">
        <v>464.37295106493423</v>
      </c>
      <c r="E84" s="334">
        <f t="shared" si="30"/>
        <v>464.37295106493423</v>
      </c>
      <c r="F84" s="204" t="s">
        <v>98</v>
      </c>
      <c r="G84" s="146"/>
      <c r="H84" s="104" t="str">
        <f t="shared" si="31"/>
        <v/>
      </c>
      <c r="I84" s="133"/>
      <c r="J84" s="270" t="str">
        <f t="shared" si="32"/>
        <v/>
      </c>
      <c r="K84" s="127"/>
      <c r="L84" s="270" t="str">
        <f t="shared" si="33"/>
        <v/>
      </c>
      <c r="M84" s="127"/>
      <c r="N84" s="270" t="str">
        <f t="shared" si="34"/>
        <v/>
      </c>
      <c r="O84" s="127"/>
      <c r="P84" s="270" t="str">
        <f t="shared" si="35"/>
        <v/>
      </c>
      <c r="Q84" s="134"/>
      <c r="R84" s="270" t="str">
        <f t="shared" si="36"/>
        <v/>
      </c>
      <c r="S84" s="135">
        <v>1</v>
      </c>
      <c r="T84" s="271">
        <f t="shared" si="37"/>
        <v>464.37295106493423</v>
      </c>
      <c r="U84" s="130"/>
      <c r="V84" s="272">
        <f t="shared" si="20"/>
        <v>158.76029116303906</v>
      </c>
      <c r="W84" s="270">
        <f t="shared" si="21"/>
        <v>37.122133167723035</v>
      </c>
      <c r="X84" s="270">
        <f t="shared" si="22"/>
        <v>194.23683621336167</v>
      </c>
      <c r="Y84" s="270">
        <f t="shared" si="23"/>
        <v>68.323125241669501</v>
      </c>
      <c r="Z84" s="271">
        <f t="shared" si="38"/>
        <v>5.9305652791410974</v>
      </c>
      <c r="AA84" s="242"/>
      <c r="AB84" s="273">
        <f t="shared" si="24"/>
        <v>158.76029116303906</v>
      </c>
      <c r="AC84" s="274">
        <f t="shared" si="25"/>
        <v>37.122133167723035</v>
      </c>
      <c r="AD84" s="274">
        <f t="shared" si="26"/>
        <v>194.23683621336167</v>
      </c>
      <c r="AE84" s="274">
        <f t="shared" si="27"/>
        <v>68.323125241669501</v>
      </c>
      <c r="AF84" s="275">
        <f t="shared" si="28"/>
        <v>5.9305652791410974</v>
      </c>
      <c r="AH84" s="197"/>
      <c r="AJ84" s="78"/>
      <c r="AK84" s="79"/>
      <c r="AL84" s="79"/>
      <c r="AM84" s="79"/>
      <c r="AN84" s="79"/>
      <c r="AO84" s="79"/>
      <c r="AP84" s="80"/>
    </row>
    <row r="85" spans="1:42" x14ac:dyDescent="0.25">
      <c r="A85" s="121"/>
      <c r="B85" s="203" t="s">
        <v>191</v>
      </c>
      <c r="C85" s="122">
        <f t="shared" si="29"/>
        <v>1</v>
      </c>
      <c r="D85" s="123">
        <v>1000.3498945843255</v>
      </c>
      <c r="E85" s="334">
        <f t="shared" si="30"/>
        <v>1000.3498945843255</v>
      </c>
      <c r="F85" s="204" t="s">
        <v>98</v>
      </c>
      <c r="G85" s="146"/>
      <c r="H85" s="104" t="str">
        <f t="shared" si="31"/>
        <v/>
      </c>
      <c r="I85" s="133"/>
      <c r="J85" s="270" t="str">
        <f t="shared" si="32"/>
        <v/>
      </c>
      <c r="K85" s="127"/>
      <c r="L85" s="270" t="str">
        <f t="shared" si="33"/>
        <v/>
      </c>
      <c r="M85" s="127"/>
      <c r="N85" s="270" t="str">
        <f t="shared" si="34"/>
        <v/>
      </c>
      <c r="O85" s="127"/>
      <c r="P85" s="270" t="str">
        <f t="shared" si="35"/>
        <v/>
      </c>
      <c r="Q85" s="134"/>
      <c r="R85" s="270" t="str">
        <f t="shared" si="36"/>
        <v/>
      </c>
      <c r="S85" s="135">
        <v>1</v>
      </c>
      <c r="T85" s="271">
        <f t="shared" si="37"/>
        <v>1000.3498945843255</v>
      </c>
      <c r="U85" s="130"/>
      <c r="V85" s="272">
        <f t="shared" si="20"/>
        <v>342.00062722196623</v>
      </c>
      <c r="W85" s="270">
        <f t="shared" si="21"/>
        <v>79.968314080128991</v>
      </c>
      <c r="X85" s="270">
        <f t="shared" si="22"/>
        <v>418.42402358887438</v>
      </c>
      <c r="Y85" s="270">
        <f t="shared" si="23"/>
        <v>147.18133555461685</v>
      </c>
      <c r="Z85" s="271">
        <f t="shared" si="38"/>
        <v>12.775594138739326</v>
      </c>
      <c r="AA85" s="242"/>
      <c r="AB85" s="273">
        <f t="shared" si="24"/>
        <v>342.00062722196623</v>
      </c>
      <c r="AC85" s="274">
        <f t="shared" si="25"/>
        <v>79.968314080128991</v>
      </c>
      <c r="AD85" s="274">
        <f t="shared" si="26"/>
        <v>418.42402358887438</v>
      </c>
      <c r="AE85" s="274">
        <f t="shared" si="27"/>
        <v>147.18133555461685</v>
      </c>
      <c r="AF85" s="275">
        <f t="shared" si="28"/>
        <v>12.775594138739326</v>
      </c>
      <c r="AH85" s="197"/>
      <c r="AJ85" s="78"/>
      <c r="AK85" s="79"/>
      <c r="AL85" s="79"/>
      <c r="AM85" s="79"/>
      <c r="AN85" s="79"/>
      <c r="AO85" s="79"/>
      <c r="AP85" s="80"/>
    </row>
    <row r="86" spans="1:42" x14ac:dyDescent="0.25">
      <c r="A86" s="121"/>
      <c r="B86" s="203" t="s">
        <v>192</v>
      </c>
      <c r="C86" s="122">
        <f t="shared" si="29"/>
        <v>1</v>
      </c>
      <c r="D86" s="123">
        <v>2929.4456912985197</v>
      </c>
      <c r="E86" s="334">
        <f t="shared" si="30"/>
        <v>2929.4456912985197</v>
      </c>
      <c r="F86" s="204" t="s">
        <v>98</v>
      </c>
      <c r="G86" s="146"/>
      <c r="I86" s="133"/>
      <c r="J86" s="270" t="str">
        <f t="shared" si="32"/>
        <v/>
      </c>
      <c r="K86" s="127"/>
      <c r="L86" s="270" t="str">
        <f t="shared" si="33"/>
        <v/>
      </c>
      <c r="M86" s="127"/>
      <c r="N86" s="270" t="str">
        <f t="shared" si="34"/>
        <v/>
      </c>
      <c r="O86" s="127"/>
      <c r="P86" s="270" t="str">
        <f t="shared" si="35"/>
        <v/>
      </c>
      <c r="Q86" s="134"/>
      <c r="R86" s="270" t="str">
        <f t="shared" si="36"/>
        <v/>
      </c>
      <c r="S86" s="135">
        <v>1</v>
      </c>
      <c r="T86" s="271">
        <f t="shared" si="37"/>
        <v>2929.4456912985197</v>
      </c>
      <c r="U86" s="130"/>
      <c r="V86" s="272">
        <f t="shared" si="20"/>
        <v>1001.5218367700106</v>
      </c>
      <c r="W86" s="270">
        <f t="shared" si="21"/>
        <v>234.18089449570408</v>
      </c>
      <c r="X86" s="270">
        <f t="shared" si="22"/>
        <v>1225.321719604472</v>
      </c>
      <c r="Y86" s="270">
        <f t="shared" si="23"/>
        <v>431.00892159257279</v>
      </c>
      <c r="Z86" s="271">
        <f t="shared" si="38"/>
        <v>37.41231883576085</v>
      </c>
      <c r="AA86" s="242"/>
      <c r="AB86" s="273">
        <f t="shared" si="24"/>
        <v>1001.5218367700106</v>
      </c>
      <c r="AC86" s="274">
        <f t="shared" si="25"/>
        <v>234.18089449570408</v>
      </c>
      <c r="AD86" s="274">
        <f t="shared" si="26"/>
        <v>1225.321719604472</v>
      </c>
      <c r="AE86" s="274">
        <f t="shared" si="27"/>
        <v>431.00892159257279</v>
      </c>
      <c r="AF86" s="275">
        <f t="shared" si="28"/>
        <v>37.41231883576085</v>
      </c>
      <c r="AH86" s="197"/>
      <c r="AJ86" s="78"/>
      <c r="AK86" s="79"/>
      <c r="AL86" s="79"/>
      <c r="AM86" s="79"/>
      <c r="AN86" s="79"/>
      <c r="AO86" s="79"/>
      <c r="AP86" s="80"/>
    </row>
    <row r="87" spans="1:42" x14ac:dyDescent="0.25">
      <c r="A87" s="121"/>
      <c r="B87" s="203" t="s">
        <v>193</v>
      </c>
      <c r="C87" s="122">
        <f t="shared" si="29"/>
        <v>2</v>
      </c>
      <c r="D87" s="123">
        <v>599.15693686155998</v>
      </c>
      <c r="E87" s="334">
        <f t="shared" si="30"/>
        <v>1198.31387372312</v>
      </c>
      <c r="F87" s="204" t="s">
        <v>98</v>
      </c>
      <c r="G87" s="146"/>
      <c r="I87" s="133"/>
      <c r="J87" s="270" t="str">
        <f t="shared" si="32"/>
        <v/>
      </c>
      <c r="K87" s="127"/>
      <c r="L87" s="270" t="str">
        <f t="shared" si="33"/>
        <v/>
      </c>
      <c r="M87" s="127"/>
      <c r="N87" s="270" t="str">
        <f t="shared" si="34"/>
        <v/>
      </c>
      <c r="O87" s="127"/>
      <c r="P87" s="270" t="str">
        <f t="shared" si="35"/>
        <v/>
      </c>
      <c r="Q87" s="134"/>
      <c r="R87" s="270" t="str">
        <f t="shared" si="36"/>
        <v/>
      </c>
      <c r="S87" s="135">
        <v>2</v>
      </c>
      <c r="T87" s="271">
        <f t="shared" si="37"/>
        <v>1198.31387372312</v>
      </c>
      <c r="U87" s="130"/>
      <c r="V87" s="272">
        <f t="shared" si="20"/>
        <v>409.68075134589276</v>
      </c>
      <c r="W87" s="270">
        <f t="shared" si="21"/>
        <v>95.793622550723072</v>
      </c>
      <c r="X87" s="270">
        <f t="shared" si="22"/>
        <v>501.22793562541017</v>
      </c>
      <c r="Y87" s="270">
        <f t="shared" si="23"/>
        <v>176.30774722226761</v>
      </c>
      <c r="Z87" s="271">
        <f t="shared" si="38"/>
        <v>15.303816978826708</v>
      </c>
      <c r="AA87" s="242"/>
      <c r="AB87" s="273">
        <f t="shared" si="24"/>
        <v>409.68075134589276</v>
      </c>
      <c r="AC87" s="274">
        <f t="shared" si="25"/>
        <v>95.793622550723072</v>
      </c>
      <c r="AD87" s="274">
        <f t="shared" si="26"/>
        <v>501.22793562541017</v>
      </c>
      <c r="AE87" s="274">
        <f t="shared" si="27"/>
        <v>176.30774722226761</v>
      </c>
      <c r="AF87" s="275">
        <f t="shared" si="28"/>
        <v>15.303816978826708</v>
      </c>
      <c r="AH87" s="197"/>
      <c r="AJ87" s="78"/>
      <c r="AK87" s="79"/>
      <c r="AL87" s="79"/>
      <c r="AM87" s="79"/>
      <c r="AN87" s="79"/>
      <c r="AO87" s="79"/>
      <c r="AP87" s="80"/>
    </row>
    <row r="88" spans="1:42" x14ac:dyDescent="0.25">
      <c r="A88" s="121"/>
      <c r="B88" s="203" t="s">
        <v>194</v>
      </c>
      <c r="C88" s="122">
        <f t="shared" si="29"/>
        <v>1</v>
      </c>
      <c r="D88" s="123">
        <v>766.58391921830412</v>
      </c>
      <c r="E88" s="334">
        <f t="shared" si="30"/>
        <v>766.58391921830412</v>
      </c>
      <c r="F88" s="204" t="s">
        <v>98</v>
      </c>
      <c r="G88" s="146"/>
      <c r="I88" s="133"/>
      <c r="J88" s="270" t="str">
        <f t="shared" si="32"/>
        <v/>
      </c>
      <c r="K88" s="127"/>
      <c r="L88" s="270" t="str">
        <f t="shared" si="33"/>
        <v/>
      </c>
      <c r="M88" s="127"/>
      <c r="N88" s="270" t="str">
        <f t="shared" si="34"/>
        <v/>
      </c>
      <c r="O88" s="127"/>
      <c r="P88" s="270" t="str">
        <f t="shared" si="35"/>
        <v/>
      </c>
      <c r="Q88" s="134"/>
      <c r="R88" s="270" t="str">
        <f t="shared" si="36"/>
        <v/>
      </c>
      <c r="S88" s="135">
        <v>1</v>
      </c>
      <c r="T88" s="271">
        <f t="shared" si="37"/>
        <v>766.58391921830412</v>
      </c>
      <c r="U88" s="130"/>
      <c r="V88" s="272">
        <f t="shared" si="20"/>
        <v>262.08048065009621</v>
      </c>
      <c r="W88" s="270">
        <f t="shared" si="21"/>
        <v>61.280981737193585</v>
      </c>
      <c r="X88" s="270">
        <f t="shared" si="22"/>
        <v>320.64493597126369</v>
      </c>
      <c r="Y88" s="270">
        <f t="shared" si="23"/>
        <v>112.78738135132744</v>
      </c>
      <c r="Z88" s="271">
        <f t="shared" si="38"/>
        <v>9.7901395084233993</v>
      </c>
      <c r="AA88" s="242"/>
      <c r="AB88" s="273">
        <f t="shared" si="24"/>
        <v>262.08048065009621</v>
      </c>
      <c r="AC88" s="274">
        <f t="shared" si="25"/>
        <v>61.280981737193585</v>
      </c>
      <c r="AD88" s="274">
        <f t="shared" si="26"/>
        <v>320.64493597126369</v>
      </c>
      <c r="AE88" s="274">
        <f t="shared" si="27"/>
        <v>112.78738135132744</v>
      </c>
      <c r="AF88" s="275">
        <f t="shared" si="28"/>
        <v>9.7901395084233993</v>
      </c>
      <c r="AH88" s="197"/>
      <c r="AJ88" s="78"/>
      <c r="AK88" s="79"/>
      <c r="AL88" s="79"/>
      <c r="AM88" s="79"/>
      <c r="AN88" s="79"/>
      <c r="AO88" s="79"/>
      <c r="AP88" s="80"/>
    </row>
    <row r="89" spans="1:42" x14ac:dyDescent="0.25">
      <c r="A89" s="121"/>
      <c r="B89" s="203" t="s">
        <v>195</v>
      </c>
      <c r="C89" s="122">
        <f t="shared" si="29"/>
        <v>1</v>
      </c>
      <c r="D89" s="123">
        <v>1066.688887593602</v>
      </c>
      <c r="E89" s="334">
        <f t="shared" si="30"/>
        <v>1066.688887593602</v>
      </c>
      <c r="F89" s="204" t="s">
        <v>98</v>
      </c>
      <c r="G89" s="146"/>
      <c r="I89" s="133"/>
      <c r="J89" s="270" t="str">
        <f t="shared" si="32"/>
        <v/>
      </c>
      <c r="K89" s="127"/>
      <c r="L89" s="270" t="str">
        <f t="shared" si="33"/>
        <v/>
      </c>
      <c r="M89" s="127"/>
      <c r="N89" s="270" t="str">
        <f t="shared" si="34"/>
        <v/>
      </c>
      <c r="O89" s="127"/>
      <c r="P89" s="270" t="str">
        <f t="shared" si="35"/>
        <v/>
      </c>
      <c r="Q89" s="134"/>
      <c r="R89" s="270" t="str">
        <f t="shared" si="36"/>
        <v/>
      </c>
      <c r="S89" s="135">
        <v>1</v>
      </c>
      <c r="T89" s="271">
        <f t="shared" si="37"/>
        <v>1066.688887593602</v>
      </c>
      <c r="U89" s="130"/>
      <c r="V89" s="272">
        <f t="shared" si="20"/>
        <v>364.68066881668614</v>
      </c>
      <c r="W89" s="270">
        <f t="shared" si="21"/>
        <v>85.271475961232298</v>
      </c>
      <c r="X89" s="270">
        <f t="shared" si="22"/>
        <v>446.17214304792606</v>
      </c>
      <c r="Y89" s="270">
        <f t="shared" si="23"/>
        <v>156.94178201771254</v>
      </c>
      <c r="Z89" s="271">
        <f t="shared" si="38"/>
        <v>13.622817750045199</v>
      </c>
      <c r="AA89" s="242"/>
      <c r="AB89" s="273">
        <f t="shared" si="24"/>
        <v>364.68066881668614</v>
      </c>
      <c r="AC89" s="274">
        <f t="shared" si="25"/>
        <v>85.271475961232298</v>
      </c>
      <c r="AD89" s="274">
        <f t="shared" si="26"/>
        <v>446.17214304792606</v>
      </c>
      <c r="AE89" s="274">
        <f t="shared" si="27"/>
        <v>156.94178201771254</v>
      </c>
      <c r="AF89" s="275">
        <f t="shared" si="28"/>
        <v>13.622817750045199</v>
      </c>
      <c r="AH89" s="197"/>
      <c r="AJ89" s="78"/>
      <c r="AK89" s="79"/>
      <c r="AL89" s="79"/>
      <c r="AM89" s="79"/>
      <c r="AN89" s="79"/>
      <c r="AO89" s="79"/>
      <c r="AP89" s="80"/>
    </row>
    <row r="90" spans="1:42" x14ac:dyDescent="0.25">
      <c r="A90" s="121"/>
      <c r="B90" s="203" t="s">
        <v>196</v>
      </c>
      <c r="C90" s="122">
        <f t="shared" si="29"/>
        <v>1</v>
      </c>
      <c r="D90" s="123">
        <v>1772.1988132478104</v>
      </c>
      <c r="E90" s="334">
        <f t="shared" si="30"/>
        <v>1772.1988132478104</v>
      </c>
      <c r="F90" s="204" t="s">
        <v>98</v>
      </c>
      <c r="G90" s="146"/>
      <c r="I90" s="133"/>
      <c r="J90" s="270" t="str">
        <f t="shared" si="32"/>
        <v/>
      </c>
      <c r="K90" s="127"/>
      <c r="L90" s="270" t="str">
        <f t="shared" si="33"/>
        <v/>
      </c>
      <c r="M90" s="127"/>
      <c r="N90" s="270" t="str">
        <f t="shared" si="34"/>
        <v/>
      </c>
      <c r="O90" s="127"/>
      <c r="P90" s="270" t="str">
        <f t="shared" si="35"/>
        <v/>
      </c>
      <c r="Q90" s="134"/>
      <c r="R90" s="270" t="str">
        <f t="shared" si="36"/>
        <v/>
      </c>
      <c r="S90" s="135">
        <v>1</v>
      </c>
      <c r="T90" s="271">
        <f t="shared" si="37"/>
        <v>1772.1988132478104</v>
      </c>
      <c r="U90" s="130"/>
      <c r="V90" s="272">
        <f t="shared" si="20"/>
        <v>605.88111117323069</v>
      </c>
      <c r="W90" s="270">
        <f t="shared" si="21"/>
        <v>141.6701816809022</v>
      </c>
      <c r="X90" s="270">
        <f t="shared" si="22"/>
        <v>741.27119126323748</v>
      </c>
      <c r="Y90" s="270">
        <f t="shared" si="23"/>
        <v>260.74335551412651</v>
      </c>
      <c r="Z90" s="271">
        <f t="shared" si="38"/>
        <v>22.632973616313986</v>
      </c>
      <c r="AA90" s="242"/>
      <c r="AB90" s="273">
        <f t="shared" si="24"/>
        <v>605.88111117323069</v>
      </c>
      <c r="AC90" s="274">
        <f t="shared" si="25"/>
        <v>141.6701816809022</v>
      </c>
      <c r="AD90" s="274">
        <f t="shared" si="26"/>
        <v>741.27119126323748</v>
      </c>
      <c r="AE90" s="274">
        <f t="shared" si="27"/>
        <v>260.74335551412651</v>
      </c>
      <c r="AF90" s="275">
        <f t="shared" si="28"/>
        <v>22.632973616313986</v>
      </c>
      <c r="AH90" s="197"/>
      <c r="AJ90" s="78"/>
      <c r="AK90" s="79"/>
      <c r="AL90" s="79"/>
      <c r="AM90" s="79"/>
      <c r="AN90" s="79"/>
      <c r="AO90" s="79"/>
      <c r="AP90" s="80"/>
    </row>
    <row r="91" spans="1:42" x14ac:dyDescent="0.25">
      <c r="A91" s="121"/>
      <c r="B91" s="203" t="s">
        <v>197</v>
      </c>
      <c r="C91" s="122">
        <f t="shared" si="29"/>
        <v>1</v>
      </c>
      <c r="D91" s="123">
        <v>2905.2266938506887</v>
      </c>
      <c r="E91" s="334">
        <f t="shared" si="30"/>
        <v>2905.2266938506887</v>
      </c>
      <c r="F91" s="204" t="s">
        <v>98</v>
      </c>
      <c r="G91" s="146"/>
      <c r="I91" s="133"/>
      <c r="J91" s="270" t="str">
        <f t="shared" si="32"/>
        <v/>
      </c>
      <c r="K91" s="127"/>
      <c r="L91" s="270" t="str">
        <f t="shared" si="33"/>
        <v/>
      </c>
      <c r="M91" s="127"/>
      <c r="N91" s="270" t="str">
        <f t="shared" si="34"/>
        <v/>
      </c>
      <c r="O91" s="127"/>
      <c r="P91" s="270" t="str">
        <f t="shared" si="35"/>
        <v/>
      </c>
      <c r="Q91" s="134"/>
      <c r="R91" s="270" t="str">
        <f t="shared" si="36"/>
        <v/>
      </c>
      <c r="S91" s="135">
        <v>1</v>
      </c>
      <c r="T91" s="271">
        <f t="shared" si="37"/>
        <v>2905.2266938506887</v>
      </c>
      <c r="U91" s="130"/>
      <c r="V91" s="272">
        <f t="shared" si="20"/>
        <v>993.24182158463668</v>
      </c>
      <c r="W91" s="270">
        <f t="shared" si="21"/>
        <v>232.24481952323779</v>
      </c>
      <c r="X91" s="270">
        <f t="shared" si="22"/>
        <v>1215.1914537702153</v>
      </c>
      <c r="Y91" s="270">
        <f t="shared" si="23"/>
        <v>427.44558399493468</v>
      </c>
      <c r="Z91" s="271">
        <f t="shared" si="38"/>
        <v>37.103014977665055</v>
      </c>
      <c r="AA91" s="242"/>
      <c r="AB91" s="273">
        <f t="shared" si="24"/>
        <v>993.24182158463668</v>
      </c>
      <c r="AC91" s="274">
        <f t="shared" si="25"/>
        <v>232.24481952323779</v>
      </c>
      <c r="AD91" s="274">
        <f t="shared" si="26"/>
        <v>1215.1914537702153</v>
      </c>
      <c r="AE91" s="274">
        <f t="shared" si="27"/>
        <v>427.44558399493468</v>
      </c>
      <c r="AF91" s="275">
        <f t="shared" si="28"/>
        <v>37.103014977665055</v>
      </c>
      <c r="AH91" s="197"/>
      <c r="AJ91" s="78"/>
      <c r="AK91" s="79"/>
      <c r="AL91" s="79"/>
      <c r="AM91" s="79"/>
      <c r="AN91" s="79"/>
      <c r="AO91" s="79"/>
      <c r="AP91" s="80"/>
    </row>
    <row r="92" spans="1:42" x14ac:dyDescent="0.25">
      <c r="A92" s="121"/>
      <c r="B92" s="203" t="s">
        <v>198</v>
      </c>
      <c r="C92" s="122">
        <f t="shared" si="29"/>
        <v>1</v>
      </c>
      <c r="D92" s="123">
        <v>750.78892088276223</v>
      </c>
      <c r="E92" s="334">
        <f t="shared" si="30"/>
        <v>750.78892088276223</v>
      </c>
      <c r="F92" s="204" t="s">
        <v>98</v>
      </c>
      <c r="G92" s="146"/>
      <c r="I92" s="133"/>
      <c r="J92" s="270" t="str">
        <f t="shared" si="32"/>
        <v/>
      </c>
      <c r="K92" s="127"/>
      <c r="L92" s="270" t="str">
        <f t="shared" si="33"/>
        <v/>
      </c>
      <c r="M92" s="127"/>
      <c r="N92" s="270" t="str">
        <f t="shared" si="34"/>
        <v/>
      </c>
      <c r="O92" s="127"/>
      <c r="P92" s="270" t="str">
        <f t="shared" si="35"/>
        <v/>
      </c>
      <c r="Q92" s="134"/>
      <c r="R92" s="270" t="str">
        <f t="shared" si="36"/>
        <v/>
      </c>
      <c r="S92" s="135">
        <v>1</v>
      </c>
      <c r="T92" s="271">
        <f t="shared" si="37"/>
        <v>750.78892088276223</v>
      </c>
      <c r="U92" s="130"/>
      <c r="V92" s="272">
        <f t="shared" si="20"/>
        <v>256.68047074659148</v>
      </c>
      <c r="W92" s="270">
        <f t="shared" si="21"/>
        <v>60.018324146454709</v>
      </c>
      <c r="X92" s="270">
        <f t="shared" si="22"/>
        <v>314.03824086196573</v>
      </c>
      <c r="Y92" s="270">
        <f t="shared" si="23"/>
        <v>110.46346552678087</v>
      </c>
      <c r="Z92" s="271">
        <f t="shared" si="38"/>
        <v>9.5884196009696208</v>
      </c>
      <c r="AA92" s="242"/>
      <c r="AB92" s="273">
        <f t="shared" si="24"/>
        <v>256.68047074659148</v>
      </c>
      <c r="AC92" s="274">
        <f t="shared" si="25"/>
        <v>60.018324146454709</v>
      </c>
      <c r="AD92" s="274">
        <f t="shared" si="26"/>
        <v>314.03824086196573</v>
      </c>
      <c r="AE92" s="274">
        <f t="shared" si="27"/>
        <v>110.46346552678087</v>
      </c>
      <c r="AF92" s="275">
        <f t="shared" si="28"/>
        <v>9.5884196009696208</v>
      </c>
      <c r="AH92" s="197"/>
      <c r="AJ92" s="78"/>
      <c r="AK92" s="79"/>
      <c r="AL92" s="79"/>
      <c r="AM92" s="79"/>
      <c r="AN92" s="79"/>
      <c r="AO92" s="79"/>
      <c r="AP92" s="80"/>
    </row>
    <row r="93" spans="1:42" x14ac:dyDescent="0.25">
      <c r="A93" s="121"/>
      <c r="B93" s="203" t="s">
        <v>199</v>
      </c>
      <c r="C93" s="122">
        <f t="shared" si="29"/>
        <v>1</v>
      </c>
      <c r="D93" s="123">
        <v>1516.3198402120302</v>
      </c>
      <c r="E93" s="334">
        <f t="shared" si="30"/>
        <v>1516.3198402120302</v>
      </c>
      <c r="F93" s="204" t="s">
        <v>98</v>
      </c>
      <c r="G93" s="146"/>
      <c r="I93" s="133"/>
      <c r="J93" s="270" t="str">
        <f t="shared" si="32"/>
        <v/>
      </c>
      <c r="K93" s="127"/>
      <c r="L93" s="270" t="str">
        <f t="shared" si="33"/>
        <v/>
      </c>
      <c r="M93" s="127"/>
      <c r="N93" s="270" t="str">
        <f t="shared" si="34"/>
        <v/>
      </c>
      <c r="O93" s="127"/>
      <c r="P93" s="270" t="str">
        <f t="shared" si="35"/>
        <v/>
      </c>
      <c r="Q93" s="134"/>
      <c r="R93" s="270" t="str">
        <f t="shared" si="36"/>
        <v/>
      </c>
      <c r="S93" s="135">
        <v>1</v>
      </c>
      <c r="T93" s="271">
        <f t="shared" si="37"/>
        <v>1516.3198402120302</v>
      </c>
      <c r="U93" s="130"/>
      <c r="V93" s="272">
        <f t="shared" si="20"/>
        <v>518.40095073645409</v>
      </c>
      <c r="W93" s="270">
        <f t="shared" si="21"/>
        <v>121.21512871093236</v>
      </c>
      <c r="X93" s="270">
        <f t="shared" si="22"/>
        <v>634.24273049260955</v>
      </c>
      <c r="Y93" s="270">
        <f t="shared" si="23"/>
        <v>223.09591915647187</v>
      </c>
      <c r="Z93" s="271">
        <f t="shared" si="38"/>
        <v>19.365111115562769</v>
      </c>
      <c r="AA93" s="242"/>
      <c r="AB93" s="273">
        <f t="shared" si="24"/>
        <v>518.40095073645409</v>
      </c>
      <c r="AC93" s="274">
        <f t="shared" si="25"/>
        <v>121.21512871093236</v>
      </c>
      <c r="AD93" s="274">
        <f t="shared" si="26"/>
        <v>634.24273049260955</v>
      </c>
      <c r="AE93" s="274">
        <f t="shared" si="27"/>
        <v>223.09591915647187</v>
      </c>
      <c r="AF93" s="275">
        <f t="shared" si="28"/>
        <v>19.365111115562769</v>
      </c>
      <c r="AH93" s="197"/>
      <c r="AJ93" s="78"/>
      <c r="AK93" s="79"/>
      <c r="AL93" s="79"/>
      <c r="AM93" s="79"/>
      <c r="AN93" s="79"/>
      <c r="AO93" s="79"/>
      <c r="AP93" s="80"/>
    </row>
    <row r="94" spans="1:42" x14ac:dyDescent="0.25">
      <c r="A94" s="121"/>
      <c r="B94" s="203" t="s">
        <v>200</v>
      </c>
      <c r="C94" s="122">
        <f t="shared" si="29"/>
        <v>1</v>
      </c>
      <c r="D94" s="123">
        <v>1226.7448707270939</v>
      </c>
      <c r="E94" s="334">
        <f t="shared" si="30"/>
        <v>1226.7448707270939</v>
      </c>
      <c r="F94" s="204" t="s">
        <v>98</v>
      </c>
      <c r="G94" s="146"/>
      <c r="I94" s="133"/>
      <c r="J94" s="270" t="str">
        <f t="shared" si="32"/>
        <v/>
      </c>
      <c r="K94" s="127"/>
      <c r="L94" s="270" t="str">
        <f t="shared" si="33"/>
        <v/>
      </c>
      <c r="M94" s="127"/>
      <c r="N94" s="270" t="str">
        <f t="shared" si="34"/>
        <v/>
      </c>
      <c r="O94" s="127"/>
      <c r="P94" s="270" t="str">
        <f t="shared" si="35"/>
        <v/>
      </c>
      <c r="Q94" s="134"/>
      <c r="R94" s="270" t="str">
        <f t="shared" si="36"/>
        <v/>
      </c>
      <c r="S94" s="135">
        <v>1</v>
      </c>
      <c r="T94" s="271">
        <f t="shared" si="37"/>
        <v>1226.7448707270939</v>
      </c>
      <c r="U94" s="130"/>
      <c r="V94" s="272">
        <f t="shared" si="20"/>
        <v>419.40076917220068</v>
      </c>
      <c r="W94" s="270">
        <f t="shared" si="21"/>
        <v>98.066406214052932</v>
      </c>
      <c r="X94" s="270">
        <f t="shared" si="22"/>
        <v>513.11998682214596</v>
      </c>
      <c r="Y94" s="270">
        <f t="shared" si="23"/>
        <v>180.49079570645119</v>
      </c>
      <c r="Z94" s="271">
        <f t="shared" si="38"/>
        <v>15.66691281224349</v>
      </c>
      <c r="AA94" s="242"/>
      <c r="AB94" s="273">
        <f t="shared" si="24"/>
        <v>419.40076917220068</v>
      </c>
      <c r="AC94" s="274">
        <f t="shared" si="25"/>
        <v>98.066406214052932</v>
      </c>
      <c r="AD94" s="274">
        <f t="shared" si="26"/>
        <v>513.11998682214596</v>
      </c>
      <c r="AE94" s="274">
        <f t="shared" si="27"/>
        <v>180.49079570645119</v>
      </c>
      <c r="AF94" s="275">
        <f t="shared" si="28"/>
        <v>15.66691281224349</v>
      </c>
      <c r="AH94" s="197"/>
      <c r="AJ94" s="78"/>
      <c r="AK94" s="79"/>
      <c r="AL94" s="79"/>
      <c r="AM94" s="79"/>
      <c r="AN94" s="79"/>
      <c r="AO94" s="79"/>
      <c r="AP94" s="80"/>
    </row>
    <row r="95" spans="1:42" x14ac:dyDescent="0.25">
      <c r="A95" s="121"/>
      <c r="B95" s="203" t="s">
        <v>201</v>
      </c>
      <c r="C95" s="122">
        <f t="shared" si="29"/>
        <v>1</v>
      </c>
      <c r="D95" s="123">
        <v>628.64093375457082</v>
      </c>
      <c r="E95" s="334">
        <f t="shared" si="30"/>
        <v>628.64093375457082</v>
      </c>
      <c r="F95" s="204" t="s">
        <v>98</v>
      </c>
      <c r="G95" s="146"/>
      <c r="I95" s="133"/>
      <c r="J95" s="270" t="str">
        <f t="shared" si="32"/>
        <v/>
      </c>
      <c r="K95" s="127"/>
      <c r="L95" s="270" t="str">
        <f t="shared" si="33"/>
        <v/>
      </c>
      <c r="M95" s="127"/>
      <c r="N95" s="270" t="str">
        <f t="shared" si="34"/>
        <v/>
      </c>
      <c r="O95" s="127"/>
      <c r="P95" s="270" t="str">
        <f t="shared" si="35"/>
        <v/>
      </c>
      <c r="Q95" s="134"/>
      <c r="R95" s="270" t="str">
        <f t="shared" si="36"/>
        <v/>
      </c>
      <c r="S95" s="135">
        <v>1</v>
      </c>
      <c r="T95" s="271">
        <f t="shared" si="37"/>
        <v>628.64093375457082</v>
      </c>
      <c r="U95" s="130"/>
      <c r="V95" s="272">
        <f t="shared" si="20"/>
        <v>214.92039415948824</v>
      </c>
      <c r="W95" s="270">
        <f t="shared" si="21"/>
        <v>50.253772111407372</v>
      </c>
      <c r="X95" s="270">
        <f t="shared" si="22"/>
        <v>262.94646535006103</v>
      </c>
      <c r="Y95" s="270">
        <f t="shared" si="23"/>
        <v>92.491849816953959</v>
      </c>
      <c r="Z95" s="271">
        <f t="shared" si="38"/>
        <v>8.0284523166603972</v>
      </c>
      <c r="AA95" s="242"/>
      <c r="AB95" s="273">
        <f t="shared" si="24"/>
        <v>214.92039415948824</v>
      </c>
      <c r="AC95" s="274">
        <f t="shared" si="25"/>
        <v>50.253772111407372</v>
      </c>
      <c r="AD95" s="274">
        <f t="shared" si="26"/>
        <v>262.94646535006103</v>
      </c>
      <c r="AE95" s="274">
        <f t="shared" si="27"/>
        <v>92.491849816953959</v>
      </c>
      <c r="AF95" s="275">
        <f t="shared" si="28"/>
        <v>8.0284523166603972</v>
      </c>
      <c r="AH95" s="197"/>
      <c r="AJ95" s="78"/>
      <c r="AK95" s="79"/>
      <c r="AL95" s="79"/>
      <c r="AM95" s="79"/>
      <c r="AN95" s="79"/>
      <c r="AO95" s="79"/>
      <c r="AP95" s="80"/>
    </row>
    <row r="96" spans="1:42" x14ac:dyDescent="0.25">
      <c r="A96" s="121"/>
      <c r="B96" s="203" t="s">
        <v>202</v>
      </c>
      <c r="C96" s="122">
        <f t="shared" si="29"/>
        <v>1</v>
      </c>
      <c r="D96" s="123">
        <v>624.4289341984263</v>
      </c>
      <c r="E96" s="334">
        <f t="shared" si="30"/>
        <v>624.4289341984263</v>
      </c>
      <c r="F96" s="204" t="s">
        <v>98</v>
      </c>
      <c r="G96" s="146"/>
      <c r="I96" s="133"/>
      <c r="J96" s="270" t="str">
        <f t="shared" si="32"/>
        <v/>
      </c>
      <c r="K96" s="127"/>
      <c r="L96" s="270" t="str">
        <f t="shared" si="33"/>
        <v/>
      </c>
      <c r="M96" s="127"/>
      <c r="N96" s="270" t="str">
        <f t="shared" si="34"/>
        <v/>
      </c>
      <c r="O96" s="127"/>
      <c r="P96" s="270" t="str">
        <f t="shared" si="35"/>
        <v/>
      </c>
      <c r="Q96" s="134"/>
      <c r="R96" s="270" t="str">
        <f t="shared" si="36"/>
        <v/>
      </c>
      <c r="S96" s="135">
        <v>1</v>
      </c>
      <c r="T96" s="271">
        <f t="shared" si="37"/>
        <v>624.4289341984263</v>
      </c>
      <c r="U96" s="130"/>
      <c r="V96" s="272">
        <f t="shared" si="20"/>
        <v>213.48039151855363</v>
      </c>
      <c r="W96" s="270">
        <f t="shared" si="21"/>
        <v>49.917063420543677</v>
      </c>
      <c r="X96" s="270">
        <f t="shared" si="22"/>
        <v>261.18467998758155</v>
      </c>
      <c r="Y96" s="270">
        <f t="shared" si="23"/>
        <v>91.872138930408198</v>
      </c>
      <c r="Z96" s="271">
        <f t="shared" si="38"/>
        <v>7.9746603413393897</v>
      </c>
      <c r="AA96" s="242"/>
      <c r="AB96" s="273">
        <f t="shared" si="24"/>
        <v>213.48039151855363</v>
      </c>
      <c r="AC96" s="274">
        <f t="shared" si="25"/>
        <v>49.917063420543677</v>
      </c>
      <c r="AD96" s="274">
        <f t="shared" si="26"/>
        <v>261.18467998758155</v>
      </c>
      <c r="AE96" s="274">
        <f t="shared" si="27"/>
        <v>91.872138930408198</v>
      </c>
      <c r="AF96" s="275">
        <f t="shared" si="28"/>
        <v>7.9746603413393897</v>
      </c>
      <c r="AH96" s="197"/>
      <c r="AJ96" s="78"/>
      <c r="AK96" s="79"/>
      <c r="AL96" s="79"/>
      <c r="AM96" s="79"/>
      <c r="AN96" s="79"/>
      <c r="AO96" s="79"/>
      <c r="AP96" s="80"/>
    </row>
    <row r="97" spans="1:42" x14ac:dyDescent="0.25">
      <c r="A97" s="121"/>
      <c r="B97" s="203" t="s">
        <v>203</v>
      </c>
      <c r="C97" s="122">
        <f t="shared" si="29"/>
        <v>1</v>
      </c>
      <c r="D97" s="123">
        <v>7551.3</v>
      </c>
      <c r="E97" s="334">
        <f t="shared" si="30"/>
        <v>7551.3</v>
      </c>
      <c r="F97" s="204" t="s">
        <v>98</v>
      </c>
      <c r="G97" s="146"/>
      <c r="I97" s="133">
        <v>1</v>
      </c>
      <c r="J97" s="270">
        <f t="shared" si="32"/>
        <v>7551.3</v>
      </c>
      <c r="K97" s="127"/>
      <c r="L97" s="270" t="str">
        <f t="shared" si="33"/>
        <v/>
      </c>
      <c r="M97" s="127"/>
      <c r="N97" s="270" t="str">
        <f t="shared" si="34"/>
        <v/>
      </c>
      <c r="O97" s="127"/>
      <c r="P97" s="270" t="str">
        <f t="shared" si="35"/>
        <v/>
      </c>
      <c r="Q97" s="134"/>
      <c r="R97" s="270" t="str">
        <f t="shared" si="36"/>
        <v/>
      </c>
      <c r="S97" s="135"/>
      <c r="T97" s="271" t="str">
        <f t="shared" si="37"/>
        <v/>
      </c>
      <c r="U97" s="130"/>
      <c r="V97" s="272" t="str">
        <f t="shared" si="20"/>
        <v/>
      </c>
      <c r="W97" s="270" t="str">
        <f t="shared" si="21"/>
        <v/>
      </c>
      <c r="X97" s="270" t="str">
        <f t="shared" si="22"/>
        <v/>
      </c>
      <c r="Y97" s="270" t="str">
        <f t="shared" si="23"/>
        <v/>
      </c>
      <c r="Z97" s="271" t="str">
        <f t="shared" si="38"/>
        <v/>
      </c>
      <c r="AA97" s="242"/>
      <c r="AB97" s="273">
        <f t="shared" si="24"/>
        <v>7551.3</v>
      </c>
      <c r="AC97" s="274" t="str">
        <f t="shared" si="25"/>
        <v/>
      </c>
      <c r="AD97" s="274" t="str">
        <f t="shared" si="26"/>
        <v/>
      </c>
      <c r="AE97" s="274" t="str">
        <f t="shared" si="27"/>
        <v/>
      </c>
      <c r="AF97" s="275" t="str">
        <f t="shared" si="28"/>
        <v/>
      </c>
      <c r="AH97" s="197"/>
      <c r="AJ97" s="78"/>
      <c r="AK97" s="79"/>
      <c r="AL97" s="79"/>
      <c r="AM97" s="79"/>
      <c r="AN97" s="79"/>
      <c r="AO97" s="79"/>
      <c r="AP97" s="80"/>
    </row>
    <row r="98" spans="1:42" x14ac:dyDescent="0.25">
      <c r="A98" s="121"/>
      <c r="B98" s="203" t="s">
        <v>204</v>
      </c>
      <c r="C98" s="122">
        <f t="shared" si="29"/>
        <v>1</v>
      </c>
      <c r="D98" s="123">
        <v>11035.121265651325</v>
      </c>
      <c r="E98" s="334">
        <f t="shared" si="30"/>
        <v>11035.121265651325</v>
      </c>
      <c r="F98" s="204" t="s">
        <v>98</v>
      </c>
      <c r="G98" s="146"/>
      <c r="I98" s="133">
        <v>1</v>
      </c>
      <c r="J98" s="270">
        <f t="shared" si="32"/>
        <v>11035.121265651325</v>
      </c>
      <c r="K98" s="127"/>
      <c r="L98" s="270" t="str">
        <f t="shared" si="33"/>
        <v/>
      </c>
      <c r="M98" s="127"/>
      <c r="N98" s="270" t="str">
        <f t="shared" si="34"/>
        <v/>
      </c>
      <c r="O98" s="127"/>
      <c r="P98" s="270" t="str">
        <f t="shared" si="35"/>
        <v/>
      </c>
      <c r="Q98" s="134"/>
      <c r="R98" s="270" t="str">
        <f t="shared" si="36"/>
        <v/>
      </c>
      <c r="S98" s="135"/>
      <c r="T98" s="271" t="str">
        <f t="shared" si="37"/>
        <v/>
      </c>
      <c r="U98" s="130"/>
      <c r="V98" s="272" t="str">
        <f t="shared" si="20"/>
        <v/>
      </c>
      <c r="W98" s="270" t="str">
        <f t="shared" si="21"/>
        <v/>
      </c>
      <c r="X98" s="270" t="str">
        <f t="shared" si="22"/>
        <v/>
      </c>
      <c r="Y98" s="270" t="str">
        <f t="shared" si="23"/>
        <v/>
      </c>
      <c r="Z98" s="271" t="str">
        <f t="shared" si="38"/>
        <v/>
      </c>
      <c r="AA98" s="242"/>
      <c r="AB98" s="273">
        <f t="shared" si="24"/>
        <v>11035.121265651325</v>
      </c>
      <c r="AC98" s="274" t="str">
        <f t="shared" si="25"/>
        <v/>
      </c>
      <c r="AD98" s="274" t="str">
        <f t="shared" si="26"/>
        <v/>
      </c>
      <c r="AE98" s="274" t="str">
        <f t="shared" si="27"/>
        <v/>
      </c>
      <c r="AF98" s="275" t="str">
        <f t="shared" si="28"/>
        <v/>
      </c>
      <c r="AH98" s="197"/>
      <c r="AJ98" s="78"/>
      <c r="AK98" s="79"/>
      <c r="AL98" s="79"/>
      <c r="AM98" s="79"/>
      <c r="AN98" s="79"/>
      <c r="AO98" s="79"/>
      <c r="AP98" s="80"/>
    </row>
    <row r="99" spans="1:42" x14ac:dyDescent="0.25">
      <c r="A99" s="121"/>
      <c r="B99" s="203" t="s">
        <v>205</v>
      </c>
      <c r="C99" s="122">
        <f t="shared" si="29"/>
        <v>1</v>
      </c>
      <c r="D99" s="123">
        <v>909.06902335215466</v>
      </c>
      <c r="E99" s="334">
        <f t="shared" si="30"/>
        <v>909.06902335215466</v>
      </c>
      <c r="F99" s="204" t="s">
        <v>98</v>
      </c>
      <c r="G99" s="146"/>
      <c r="I99" s="133"/>
      <c r="J99" s="270" t="str">
        <f t="shared" si="32"/>
        <v/>
      </c>
      <c r="K99" s="127"/>
      <c r="L99" s="270" t="str">
        <f t="shared" si="33"/>
        <v/>
      </c>
      <c r="M99" s="127"/>
      <c r="N99" s="270" t="str">
        <f t="shared" si="34"/>
        <v/>
      </c>
      <c r="O99" s="127"/>
      <c r="P99" s="270" t="str">
        <f t="shared" si="35"/>
        <v/>
      </c>
      <c r="Q99" s="134"/>
      <c r="R99" s="270" t="str">
        <f t="shared" si="36"/>
        <v/>
      </c>
      <c r="S99" s="135">
        <v>1</v>
      </c>
      <c r="T99" s="271">
        <f t="shared" si="37"/>
        <v>909.06902335215466</v>
      </c>
      <c r="U99" s="130"/>
      <c r="V99" s="272">
        <f t="shared" si="20"/>
        <v>310.79343123606373</v>
      </c>
      <c r="W99" s="270">
        <f t="shared" si="21"/>
        <v>72.671289889173053</v>
      </c>
      <c r="X99" s="270">
        <f t="shared" si="22"/>
        <v>380.24327340892495</v>
      </c>
      <c r="Y99" s="270">
        <f t="shared" si="23"/>
        <v>133.7511941498212</v>
      </c>
      <c r="Z99" s="271">
        <f t="shared" si="38"/>
        <v>11.609834668171963</v>
      </c>
      <c r="AA99" s="242"/>
      <c r="AB99" s="273">
        <f t="shared" si="24"/>
        <v>310.79343123606373</v>
      </c>
      <c r="AC99" s="274">
        <f t="shared" si="25"/>
        <v>72.671289889173053</v>
      </c>
      <c r="AD99" s="274">
        <f t="shared" si="26"/>
        <v>380.24327340892495</v>
      </c>
      <c r="AE99" s="274">
        <f t="shared" si="27"/>
        <v>133.7511941498212</v>
      </c>
      <c r="AF99" s="275">
        <f t="shared" si="28"/>
        <v>11.609834668171963</v>
      </c>
      <c r="AH99" s="197"/>
      <c r="AJ99" s="78"/>
      <c r="AK99" s="79"/>
      <c r="AL99" s="79"/>
      <c r="AM99" s="79"/>
      <c r="AN99" s="79"/>
      <c r="AO99" s="79"/>
      <c r="AP99" s="80"/>
    </row>
    <row r="100" spans="1:42" x14ac:dyDescent="0.25">
      <c r="A100" s="121"/>
      <c r="B100" s="203" t="s">
        <v>206</v>
      </c>
      <c r="C100" s="122">
        <f t="shared" si="29"/>
        <v>1</v>
      </c>
      <c r="D100" s="123">
        <v>3655.845283206575</v>
      </c>
      <c r="E100" s="334">
        <f t="shared" si="30"/>
        <v>3655.845283206575</v>
      </c>
      <c r="F100" s="204" t="s">
        <v>98</v>
      </c>
      <c r="G100" s="146"/>
      <c r="I100" s="133"/>
      <c r="J100" s="270" t="str">
        <f t="shared" si="32"/>
        <v/>
      </c>
      <c r="K100" s="127"/>
      <c r="L100" s="270" t="str">
        <f t="shared" si="33"/>
        <v/>
      </c>
      <c r="M100" s="127">
        <v>1</v>
      </c>
      <c r="N100" s="270">
        <f t="shared" si="34"/>
        <v>3655.845283206575</v>
      </c>
      <c r="O100" s="127"/>
      <c r="P100" s="270" t="str">
        <f t="shared" si="35"/>
        <v/>
      </c>
      <c r="Q100" s="134"/>
      <c r="R100" s="270" t="str">
        <f t="shared" si="36"/>
        <v/>
      </c>
      <c r="S100" s="135"/>
      <c r="T100" s="271" t="str">
        <f t="shared" si="37"/>
        <v/>
      </c>
      <c r="U100" s="130"/>
      <c r="V100" s="272" t="str">
        <f t="shared" si="20"/>
        <v/>
      </c>
      <c r="W100" s="270" t="str">
        <f t="shared" si="21"/>
        <v/>
      </c>
      <c r="X100" s="270" t="str">
        <f t="shared" si="22"/>
        <v/>
      </c>
      <c r="Y100" s="270" t="str">
        <f t="shared" si="23"/>
        <v/>
      </c>
      <c r="Z100" s="271" t="str">
        <f t="shared" si="38"/>
        <v/>
      </c>
      <c r="AA100" s="242"/>
      <c r="AB100" s="273" t="str">
        <f t="shared" si="24"/>
        <v/>
      </c>
      <c r="AC100" s="274" t="str">
        <f t="shared" si="25"/>
        <v/>
      </c>
      <c r="AD100" s="274">
        <f t="shared" si="26"/>
        <v>3655.845283206575</v>
      </c>
      <c r="AE100" s="274" t="str">
        <f t="shared" si="27"/>
        <v/>
      </c>
      <c r="AF100" s="275" t="str">
        <f t="shared" si="28"/>
        <v/>
      </c>
      <c r="AH100" s="197"/>
      <c r="AJ100" s="78"/>
      <c r="AK100" s="79"/>
      <c r="AL100" s="79"/>
      <c r="AM100" s="79"/>
      <c r="AN100" s="79"/>
      <c r="AO100" s="79"/>
      <c r="AP100" s="80"/>
    </row>
    <row r="101" spans="1:42" x14ac:dyDescent="0.25">
      <c r="A101" s="121"/>
      <c r="B101" s="203" t="s">
        <v>207</v>
      </c>
      <c r="C101" s="122">
        <f t="shared" si="29"/>
        <v>1</v>
      </c>
      <c r="D101" s="123">
        <v>282.82147393178144</v>
      </c>
      <c r="E101" s="334">
        <f t="shared" si="30"/>
        <v>282.82147393178144</v>
      </c>
      <c r="F101" s="204" t="s">
        <v>98</v>
      </c>
      <c r="G101" s="146"/>
      <c r="I101" s="133"/>
      <c r="J101" s="270" t="str">
        <f t="shared" si="32"/>
        <v/>
      </c>
      <c r="K101" s="127"/>
      <c r="L101" s="270" t="str">
        <f t="shared" si="33"/>
        <v/>
      </c>
      <c r="M101" s="127"/>
      <c r="N101" s="270" t="str">
        <f t="shared" si="34"/>
        <v/>
      </c>
      <c r="O101" s="127"/>
      <c r="P101" s="270" t="str">
        <f t="shared" si="35"/>
        <v/>
      </c>
      <c r="Q101" s="134"/>
      <c r="R101" s="270" t="str">
        <f t="shared" si="36"/>
        <v/>
      </c>
      <c r="S101" s="135">
        <v>1</v>
      </c>
      <c r="T101" s="271">
        <f t="shared" si="37"/>
        <v>282.82147393178144</v>
      </c>
      <c r="U101" s="130"/>
      <c r="V101" s="272">
        <f t="shared" si="20"/>
        <v>96.691289717886491</v>
      </c>
      <c r="W101" s="270">
        <f t="shared" si="21"/>
        <v>22.608845743298282</v>
      </c>
      <c r="X101" s="270">
        <f t="shared" si="22"/>
        <v>118.29790728277665</v>
      </c>
      <c r="Y101" s="270">
        <f t="shared" si="23"/>
        <v>41.61148262438882</v>
      </c>
      <c r="Z101" s="271">
        <f t="shared" si="38"/>
        <v>3.6119485634312771</v>
      </c>
      <c r="AA101" s="242"/>
      <c r="AB101" s="273">
        <f t="shared" si="24"/>
        <v>96.691289717886491</v>
      </c>
      <c r="AC101" s="274">
        <f t="shared" si="25"/>
        <v>22.608845743298282</v>
      </c>
      <c r="AD101" s="274">
        <f t="shared" si="26"/>
        <v>118.29790728277665</v>
      </c>
      <c r="AE101" s="274">
        <f t="shared" si="27"/>
        <v>41.61148262438882</v>
      </c>
      <c r="AF101" s="275">
        <f t="shared" si="28"/>
        <v>3.6119485634312771</v>
      </c>
      <c r="AH101" s="197"/>
      <c r="AJ101" s="78"/>
      <c r="AK101" s="79"/>
      <c r="AL101" s="79"/>
      <c r="AM101" s="79"/>
      <c r="AN101" s="79"/>
      <c r="AO101" s="79"/>
      <c r="AP101" s="80"/>
    </row>
    <row r="102" spans="1:42" x14ac:dyDescent="0.25">
      <c r="A102" s="121"/>
      <c r="B102" s="203" t="s">
        <v>208</v>
      </c>
      <c r="C102" s="122">
        <f t="shared" si="29"/>
        <v>1</v>
      </c>
      <c r="D102" s="123">
        <v>1414.1073696589074</v>
      </c>
      <c r="E102" s="334">
        <f t="shared" si="30"/>
        <v>1414.1073696589074</v>
      </c>
      <c r="F102" s="204" t="s">
        <v>98</v>
      </c>
      <c r="G102" s="146"/>
      <c r="I102" s="133"/>
      <c r="J102" s="270" t="str">
        <f t="shared" si="32"/>
        <v/>
      </c>
      <c r="K102" s="127"/>
      <c r="L102" s="270" t="str">
        <f t="shared" si="33"/>
        <v/>
      </c>
      <c r="M102" s="127">
        <v>1</v>
      </c>
      <c r="N102" s="270">
        <f t="shared" si="34"/>
        <v>1414.1073696589074</v>
      </c>
      <c r="O102" s="127"/>
      <c r="P102" s="270" t="str">
        <f t="shared" si="35"/>
        <v/>
      </c>
      <c r="Q102" s="134"/>
      <c r="R102" s="270" t="str">
        <f t="shared" si="36"/>
        <v/>
      </c>
      <c r="S102" s="135"/>
      <c r="T102" s="271" t="str">
        <f t="shared" si="37"/>
        <v/>
      </c>
      <c r="U102" s="130"/>
      <c r="V102" s="272" t="str">
        <f t="shared" si="20"/>
        <v/>
      </c>
      <c r="W102" s="270" t="str">
        <f t="shared" si="21"/>
        <v/>
      </c>
      <c r="X102" s="270" t="str">
        <f t="shared" si="22"/>
        <v/>
      </c>
      <c r="Y102" s="270" t="str">
        <f t="shared" si="23"/>
        <v/>
      </c>
      <c r="Z102" s="271" t="str">
        <f t="shared" si="38"/>
        <v/>
      </c>
      <c r="AA102" s="242"/>
      <c r="AB102" s="273" t="str">
        <f t="shared" si="24"/>
        <v/>
      </c>
      <c r="AC102" s="274" t="str">
        <f t="shared" si="25"/>
        <v/>
      </c>
      <c r="AD102" s="274">
        <f t="shared" si="26"/>
        <v>1414.1073696589074</v>
      </c>
      <c r="AE102" s="274" t="str">
        <f t="shared" si="27"/>
        <v/>
      </c>
      <c r="AF102" s="275" t="str">
        <f t="shared" si="28"/>
        <v/>
      </c>
      <c r="AH102" s="197"/>
      <c r="AJ102" s="78"/>
      <c r="AK102" s="79"/>
      <c r="AL102" s="79"/>
      <c r="AM102" s="79"/>
      <c r="AN102" s="79"/>
      <c r="AO102" s="79"/>
      <c r="AP102" s="80"/>
    </row>
    <row r="103" spans="1:42" x14ac:dyDescent="0.25">
      <c r="A103" s="121"/>
      <c r="B103" s="203" t="s">
        <v>209</v>
      </c>
      <c r="C103" s="122">
        <f t="shared" si="29"/>
        <v>2</v>
      </c>
      <c r="D103" s="123">
        <v>2655.2986573372</v>
      </c>
      <c r="E103" s="334">
        <f t="shared" si="30"/>
        <v>5310.5973146744</v>
      </c>
      <c r="F103" s="204" t="s">
        <v>98</v>
      </c>
      <c r="G103" s="146"/>
      <c r="I103" s="133"/>
      <c r="J103" s="270" t="str">
        <f t="shared" si="32"/>
        <v/>
      </c>
      <c r="K103" s="127"/>
      <c r="L103" s="270" t="str">
        <f t="shared" si="33"/>
        <v/>
      </c>
      <c r="M103" s="127"/>
      <c r="N103" s="270" t="str">
        <f t="shared" si="34"/>
        <v/>
      </c>
      <c r="O103" s="127"/>
      <c r="P103" s="270" t="str">
        <f t="shared" si="35"/>
        <v/>
      </c>
      <c r="Q103" s="134"/>
      <c r="R103" s="270" t="str">
        <f t="shared" si="36"/>
        <v/>
      </c>
      <c r="S103" s="135">
        <v>2</v>
      </c>
      <c r="T103" s="271">
        <f t="shared" si="37"/>
        <v>5310.5973146744</v>
      </c>
      <c r="U103" s="130"/>
      <c r="V103" s="272">
        <f t="shared" si="20"/>
        <v>1815.5923466125118</v>
      </c>
      <c r="W103" s="270">
        <f t="shared" si="21"/>
        <v>424.53097292466725</v>
      </c>
      <c r="X103" s="270">
        <f t="shared" si="22"/>
        <v>2221.3042737308165</v>
      </c>
      <c r="Y103" s="270">
        <f t="shared" si="23"/>
        <v>781.34741613715698</v>
      </c>
      <c r="Z103" s="271">
        <f t="shared" si="38"/>
        <v>67.822305269248886</v>
      </c>
      <c r="AA103" s="242"/>
      <c r="AB103" s="273">
        <f t="shared" si="24"/>
        <v>1815.5923466125118</v>
      </c>
      <c r="AC103" s="274">
        <f t="shared" si="25"/>
        <v>424.53097292466725</v>
      </c>
      <c r="AD103" s="274">
        <f t="shared" si="26"/>
        <v>2221.3042737308165</v>
      </c>
      <c r="AE103" s="274">
        <f t="shared" si="27"/>
        <v>781.34741613715698</v>
      </c>
      <c r="AF103" s="275">
        <f t="shared" si="28"/>
        <v>67.822305269248886</v>
      </c>
      <c r="AH103" s="197"/>
      <c r="AJ103" s="78"/>
      <c r="AK103" s="79"/>
      <c r="AL103" s="79"/>
      <c r="AM103" s="79"/>
      <c r="AN103" s="79"/>
      <c r="AO103" s="79"/>
      <c r="AP103" s="80"/>
    </row>
    <row r="104" spans="1:42" x14ac:dyDescent="0.25">
      <c r="A104" s="121"/>
      <c r="B104" s="203" t="s">
        <v>210</v>
      </c>
      <c r="C104" s="122">
        <f t="shared" si="29"/>
        <v>1</v>
      </c>
      <c r="D104" s="123">
        <v>2121.1610544883606</v>
      </c>
      <c r="E104" s="334">
        <f t="shared" si="30"/>
        <v>2121.1610544883606</v>
      </c>
      <c r="F104" s="204" t="s">
        <v>98</v>
      </c>
      <c r="G104" s="146"/>
      <c r="I104" s="133"/>
      <c r="J104" s="270" t="str">
        <f t="shared" si="32"/>
        <v/>
      </c>
      <c r="K104" s="127"/>
      <c r="L104" s="270" t="str">
        <f t="shared" si="33"/>
        <v/>
      </c>
      <c r="M104" s="127"/>
      <c r="N104" s="270" t="str">
        <f t="shared" si="34"/>
        <v/>
      </c>
      <c r="O104" s="127"/>
      <c r="P104" s="270" t="str">
        <f t="shared" si="35"/>
        <v/>
      </c>
      <c r="Q104" s="134"/>
      <c r="R104" s="270" t="str">
        <f t="shared" si="36"/>
        <v/>
      </c>
      <c r="S104" s="135">
        <v>1</v>
      </c>
      <c r="T104" s="271">
        <f t="shared" si="37"/>
        <v>2121.1610544883606</v>
      </c>
      <c r="U104" s="130"/>
      <c r="V104" s="272">
        <f t="shared" si="20"/>
        <v>725.18467288414854</v>
      </c>
      <c r="W104" s="270">
        <f t="shared" si="21"/>
        <v>169.56634307473709</v>
      </c>
      <c r="X104" s="270">
        <f t="shared" si="22"/>
        <v>887.23430462082479</v>
      </c>
      <c r="Y104" s="270">
        <f t="shared" si="23"/>
        <v>312.08611968291615</v>
      </c>
      <c r="Z104" s="271">
        <f t="shared" si="38"/>
        <v>27.089614225734579</v>
      </c>
      <c r="AA104" s="242"/>
      <c r="AB104" s="273">
        <f t="shared" si="24"/>
        <v>725.18467288414854</v>
      </c>
      <c r="AC104" s="274">
        <f t="shared" si="25"/>
        <v>169.56634307473709</v>
      </c>
      <c r="AD104" s="274">
        <f t="shared" si="26"/>
        <v>887.23430462082479</v>
      </c>
      <c r="AE104" s="274">
        <f t="shared" si="27"/>
        <v>312.08611968291615</v>
      </c>
      <c r="AF104" s="275">
        <f t="shared" si="28"/>
        <v>27.089614225734579</v>
      </c>
      <c r="AH104" s="197"/>
      <c r="AJ104" s="78"/>
      <c r="AK104" s="79"/>
      <c r="AL104" s="79"/>
      <c r="AM104" s="79"/>
      <c r="AN104" s="79"/>
      <c r="AO104" s="79"/>
      <c r="AP104" s="80"/>
    </row>
    <row r="105" spans="1:42" x14ac:dyDescent="0.25">
      <c r="A105" s="121"/>
      <c r="B105" s="203" t="s">
        <v>211</v>
      </c>
      <c r="C105" s="122">
        <f t="shared" si="29"/>
        <v>1</v>
      </c>
      <c r="D105" s="123">
        <v>2727.2070700564636</v>
      </c>
      <c r="E105" s="334">
        <f t="shared" si="30"/>
        <v>2727.2070700564636</v>
      </c>
      <c r="F105" s="204" t="s">
        <v>98</v>
      </c>
      <c r="G105" s="146"/>
      <c r="I105" s="133"/>
      <c r="J105" s="270" t="str">
        <f t="shared" si="32"/>
        <v/>
      </c>
      <c r="K105" s="127"/>
      <c r="L105" s="270" t="str">
        <f t="shared" si="33"/>
        <v/>
      </c>
      <c r="M105" s="127"/>
      <c r="N105" s="270" t="str">
        <f t="shared" si="34"/>
        <v/>
      </c>
      <c r="O105" s="127"/>
      <c r="P105" s="270" t="str">
        <f t="shared" si="35"/>
        <v/>
      </c>
      <c r="Q105" s="134"/>
      <c r="R105" s="270" t="str">
        <f t="shared" si="36"/>
        <v/>
      </c>
      <c r="S105" s="135">
        <v>1</v>
      </c>
      <c r="T105" s="271">
        <f t="shared" si="37"/>
        <v>2727.2070700564636</v>
      </c>
      <c r="U105" s="130"/>
      <c r="V105" s="272">
        <f t="shared" si="20"/>
        <v>932.38029370819106</v>
      </c>
      <c r="W105" s="270">
        <f t="shared" si="21"/>
        <v>218.01386966751912</v>
      </c>
      <c r="X105" s="270">
        <f t="shared" si="22"/>
        <v>1140.7298202267748</v>
      </c>
      <c r="Y105" s="270">
        <f t="shared" si="23"/>
        <v>401.25358244946358</v>
      </c>
      <c r="Z105" s="271">
        <f t="shared" si="38"/>
        <v>34.829504004515883</v>
      </c>
      <c r="AA105" s="242"/>
      <c r="AB105" s="273">
        <f t="shared" si="24"/>
        <v>932.38029370819106</v>
      </c>
      <c r="AC105" s="274">
        <f t="shared" si="25"/>
        <v>218.01386966751912</v>
      </c>
      <c r="AD105" s="274">
        <f t="shared" si="26"/>
        <v>1140.7298202267748</v>
      </c>
      <c r="AE105" s="274">
        <f t="shared" si="27"/>
        <v>401.25358244946358</v>
      </c>
      <c r="AF105" s="275">
        <f t="shared" si="28"/>
        <v>34.829504004515883</v>
      </c>
      <c r="AH105" s="197"/>
      <c r="AJ105" s="78"/>
      <c r="AK105" s="79"/>
      <c r="AL105" s="79"/>
      <c r="AM105" s="79"/>
      <c r="AN105" s="79"/>
      <c r="AO105" s="79"/>
      <c r="AP105" s="80"/>
    </row>
    <row r="106" spans="1:42" x14ac:dyDescent="0.25">
      <c r="A106" s="121"/>
      <c r="B106" s="203" t="s">
        <v>212</v>
      </c>
      <c r="C106" s="122">
        <f t="shared" si="29"/>
        <v>1</v>
      </c>
      <c r="D106" s="123">
        <v>808.06135409080412</v>
      </c>
      <c r="E106" s="334">
        <f t="shared" si="30"/>
        <v>808.06135409080412</v>
      </c>
      <c r="F106" s="204" t="s">
        <v>98</v>
      </c>
      <c r="G106" s="146"/>
      <c r="I106" s="133">
        <v>1</v>
      </c>
      <c r="J106" s="270">
        <f t="shared" si="32"/>
        <v>808.06135409080412</v>
      </c>
      <c r="K106" s="127"/>
      <c r="L106" s="270" t="str">
        <f t="shared" si="33"/>
        <v/>
      </c>
      <c r="M106" s="127"/>
      <c r="N106" s="270" t="str">
        <f t="shared" si="34"/>
        <v/>
      </c>
      <c r="O106" s="127"/>
      <c r="P106" s="270" t="str">
        <f t="shared" si="35"/>
        <v/>
      </c>
      <c r="Q106" s="134"/>
      <c r="R106" s="270" t="str">
        <f t="shared" si="36"/>
        <v/>
      </c>
      <c r="S106" s="135"/>
      <c r="T106" s="271" t="str">
        <f t="shared" si="37"/>
        <v/>
      </c>
      <c r="U106" s="130"/>
      <c r="V106" s="272" t="str">
        <f t="shared" si="20"/>
        <v/>
      </c>
      <c r="W106" s="270" t="str">
        <f t="shared" si="21"/>
        <v/>
      </c>
      <c r="X106" s="270" t="str">
        <f t="shared" si="22"/>
        <v/>
      </c>
      <c r="Y106" s="270" t="str">
        <f t="shared" si="23"/>
        <v/>
      </c>
      <c r="Z106" s="271" t="str">
        <f t="shared" si="38"/>
        <v/>
      </c>
      <c r="AA106" s="242"/>
      <c r="AB106" s="273">
        <f t="shared" si="24"/>
        <v>808.06135409080412</v>
      </c>
      <c r="AC106" s="274" t="str">
        <f t="shared" si="25"/>
        <v/>
      </c>
      <c r="AD106" s="274" t="str">
        <f t="shared" si="26"/>
        <v/>
      </c>
      <c r="AE106" s="274" t="str">
        <f t="shared" si="27"/>
        <v/>
      </c>
      <c r="AF106" s="275" t="str">
        <f t="shared" si="28"/>
        <v/>
      </c>
      <c r="AH106" s="197"/>
      <c r="AJ106" s="78"/>
      <c r="AK106" s="79"/>
      <c r="AL106" s="79"/>
      <c r="AM106" s="79"/>
      <c r="AN106" s="79"/>
      <c r="AO106" s="79"/>
      <c r="AP106" s="80"/>
    </row>
    <row r="107" spans="1:42" x14ac:dyDescent="0.25">
      <c r="A107" s="121"/>
      <c r="B107" s="203" t="s">
        <v>213</v>
      </c>
      <c r="C107" s="122">
        <f t="shared" si="29"/>
        <v>1</v>
      </c>
      <c r="D107" s="123">
        <v>1717.1303774429589</v>
      </c>
      <c r="E107" s="334">
        <f t="shared" si="30"/>
        <v>1717.1303774429589</v>
      </c>
      <c r="F107" s="204" t="s">
        <v>98</v>
      </c>
      <c r="G107" s="146"/>
      <c r="H107" s="104" t="str">
        <f t="shared" si="31"/>
        <v/>
      </c>
      <c r="I107" s="133"/>
      <c r="J107" s="270" t="str">
        <f t="shared" si="32"/>
        <v/>
      </c>
      <c r="K107" s="127"/>
      <c r="L107" s="270" t="str">
        <f t="shared" si="33"/>
        <v/>
      </c>
      <c r="M107" s="127"/>
      <c r="N107" s="270" t="str">
        <f t="shared" si="34"/>
        <v/>
      </c>
      <c r="O107" s="127"/>
      <c r="P107" s="270" t="str">
        <f t="shared" si="35"/>
        <v/>
      </c>
      <c r="Q107" s="134"/>
      <c r="R107" s="270" t="str">
        <f t="shared" si="36"/>
        <v/>
      </c>
      <c r="S107" s="135">
        <v>1</v>
      </c>
      <c r="T107" s="271">
        <f t="shared" si="37"/>
        <v>1717.1303774429589</v>
      </c>
      <c r="U107" s="130"/>
      <c r="V107" s="272">
        <f t="shared" si="20"/>
        <v>587.05425900145372</v>
      </c>
      <c r="W107" s="270">
        <f t="shared" si="21"/>
        <v>137.26799201288244</v>
      </c>
      <c r="X107" s="270">
        <f t="shared" si="22"/>
        <v>718.23729421685823</v>
      </c>
      <c r="Y107" s="270">
        <f t="shared" si="23"/>
        <v>252.64114450521785</v>
      </c>
      <c r="Z107" s="271">
        <f t="shared" si="38"/>
        <v>21.929687706547043</v>
      </c>
      <c r="AA107" s="242"/>
      <c r="AB107" s="273">
        <f t="shared" si="24"/>
        <v>587.05425900145372</v>
      </c>
      <c r="AC107" s="274">
        <f t="shared" si="25"/>
        <v>137.26799201288244</v>
      </c>
      <c r="AD107" s="274">
        <f t="shared" si="26"/>
        <v>718.23729421685823</v>
      </c>
      <c r="AE107" s="274">
        <f t="shared" si="27"/>
        <v>252.64114450521785</v>
      </c>
      <c r="AF107" s="275">
        <f t="shared" si="28"/>
        <v>21.929687706547043</v>
      </c>
      <c r="AH107" s="197"/>
      <c r="AJ107" s="78"/>
      <c r="AK107" s="79"/>
      <c r="AL107" s="79"/>
      <c r="AM107" s="79"/>
      <c r="AN107" s="79"/>
      <c r="AO107" s="79"/>
      <c r="AP107" s="80"/>
    </row>
    <row r="108" spans="1:42" x14ac:dyDescent="0.25">
      <c r="A108" s="121"/>
      <c r="B108" s="203" t="s">
        <v>214</v>
      </c>
      <c r="C108" s="122">
        <f t="shared" si="29"/>
        <v>1</v>
      </c>
      <c r="D108" s="123">
        <v>2727.2070700564636</v>
      </c>
      <c r="E108" s="334">
        <f t="shared" si="30"/>
        <v>2727.2070700564636</v>
      </c>
      <c r="F108" s="204" t="s">
        <v>98</v>
      </c>
      <c r="G108" s="146"/>
      <c r="H108" s="104" t="str">
        <f t="shared" si="31"/>
        <v/>
      </c>
      <c r="I108" s="133"/>
      <c r="J108" s="270" t="str">
        <f t="shared" si="32"/>
        <v/>
      </c>
      <c r="K108" s="127"/>
      <c r="L108" s="270" t="str">
        <f t="shared" si="33"/>
        <v/>
      </c>
      <c r="M108" s="127"/>
      <c r="N108" s="270" t="str">
        <f t="shared" si="34"/>
        <v/>
      </c>
      <c r="O108" s="127"/>
      <c r="P108" s="270" t="str">
        <f t="shared" si="35"/>
        <v/>
      </c>
      <c r="Q108" s="134"/>
      <c r="R108" s="270" t="str">
        <f t="shared" si="36"/>
        <v/>
      </c>
      <c r="S108" s="135">
        <v>1</v>
      </c>
      <c r="T108" s="271">
        <f t="shared" si="37"/>
        <v>2727.2070700564636</v>
      </c>
      <c r="U108" s="130"/>
      <c r="V108" s="272">
        <f t="shared" si="20"/>
        <v>932.38029370819106</v>
      </c>
      <c r="W108" s="270">
        <f t="shared" si="21"/>
        <v>218.01386966751912</v>
      </c>
      <c r="X108" s="270">
        <f t="shared" si="22"/>
        <v>1140.7298202267748</v>
      </c>
      <c r="Y108" s="270">
        <f t="shared" si="23"/>
        <v>401.25358244946358</v>
      </c>
      <c r="Z108" s="271">
        <f t="shared" si="38"/>
        <v>34.829504004515883</v>
      </c>
      <c r="AA108" s="242"/>
      <c r="AB108" s="273">
        <f t="shared" si="24"/>
        <v>932.38029370819106</v>
      </c>
      <c r="AC108" s="274">
        <f t="shared" si="25"/>
        <v>218.01386966751912</v>
      </c>
      <c r="AD108" s="274">
        <f t="shared" si="26"/>
        <v>1140.7298202267748</v>
      </c>
      <c r="AE108" s="274">
        <f t="shared" si="27"/>
        <v>401.25358244946358</v>
      </c>
      <c r="AF108" s="275">
        <f t="shared" si="28"/>
        <v>34.829504004515883</v>
      </c>
      <c r="AH108" s="197"/>
      <c r="AJ108" s="78"/>
      <c r="AK108" s="79"/>
      <c r="AL108" s="79"/>
      <c r="AM108" s="79"/>
      <c r="AN108" s="79"/>
      <c r="AO108" s="79"/>
      <c r="AP108" s="80"/>
    </row>
    <row r="109" spans="1:42" x14ac:dyDescent="0.25">
      <c r="A109" s="121"/>
      <c r="B109" s="203" t="s">
        <v>215</v>
      </c>
      <c r="C109" s="122">
        <f t="shared" si="29"/>
        <v>1</v>
      </c>
      <c r="D109" s="123">
        <v>808.06135409080412</v>
      </c>
      <c r="E109" s="334">
        <f t="shared" si="30"/>
        <v>808.06135409080412</v>
      </c>
      <c r="F109" s="204" t="s">
        <v>98</v>
      </c>
      <c r="G109" s="146"/>
      <c r="H109" s="104" t="str">
        <f t="shared" si="31"/>
        <v/>
      </c>
      <c r="I109" s="133"/>
      <c r="J109" s="270" t="str">
        <f t="shared" si="32"/>
        <v/>
      </c>
      <c r="K109" s="127"/>
      <c r="L109" s="270" t="str">
        <f t="shared" si="33"/>
        <v/>
      </c>
      <c r="M109" s="127">
        <v>1</v>
      </c>
      <c r="N109" s="270">
        <f t="shared" si="34"/>
        <v>808.06135409080412</v>
      </c>
      <c r="O109" s="127"/>
      <c r="P109" s="270" t="str">
        <f t="shared" si="35"/>
        <v/>
      </c>
      <c r="Q109" s="134"/>
      <c r="R109" s="270" t="str">
        <f t="shared" si="36"/>
        <v/>
      </c>
      <c r="S109" s="135"/>
      <c r="T109" s="271" t="str">
        <f t="shared" si="37"/>
        <v/>
      </c>
      <c r="U109" s="130"/>
      <c r="V109" s="272" t="str">
        <f t="shared" si="20"/>
        <v/>
      </c>
      <c r="W109" s="270" t="str">
        <f t="shared" si="21"/>
        <v/>
      </c>
      <c r="X109" s="270" t="str">
        <f t="shared" si="22"/>
        <v/>
      </c>
      <c r="Y109" s="270" t="str">
        <f t="shared" si="23"/>
        <v/>
      </c>
      <c r="Z109" s="271" t="str">
        <f t="shared" si="38"/>
        <v/>
      </c>
      <c r="AA109" s="242"/>
      <c r="AB109" s="273" t="str">
        <f t="shared" si="24"/>
        <v/>
      </c>
      <c r="AC109" s="274" t="str">
        <f t="shared" si="25"/>
        <v/>
      </c>
      <c r="AD109" s="274">
        <f t="shared" si="26"/>
        <v>808.06135409080412</v>
      </c>
      <c r="AE109" s="274" t="str">
        <f t="shared" si="27"/>
        <v/>
      </c>
      <c r="AF109" s="275" t="str">
        <f t="shared" si="28"/>
        <v/>
      </c>
      <c r="AH109" s="197"/>
      <c r="AJ109" s="78"/>
      <c r="AK109" s="79"/>
      <c r="AL109" s="79"/>
      <c r="AM109" s="79"/>
      <c r="AN109" s="79"/>
      <c r="AO109" s="79"/>
      <c r="AP109" s="80"/>
    </row>
    <row r="110" spans="1:42" x14ac:dyDescent="0.25">
      <c r="A110" s="121"/>
      <c r="B110" s="203" t="s">
        <v>216</v>
      </c>
      <c r="C110" s="122">
        <f t="shared" si="29"/>
        <v>1</v>
      </c>
      <c r="D110" s="123">
        <v>2727.2070700564636</v>
      </c>
      <c r="E110" s="334">
        <f t="shared" si="30"/>
        <v>2727.2070700564636</v>
      </c>
      <c r="F110" s="204" t="s">
        <v>98</v>
      </c>
      <c r="G110" s="146"/>
      <c r="H110" s="104" t="str">
        <f t="shared" si="31"/>
        <v/>
      </c>
      <c r="I110" s="133"/>
      <c r="J110" s="270" t="str">
        <f t="shared" si="32"/>
        <v/>
      </c>
      <c r="K110" s="127"/>
      <c r="L110" s="270" t="str">
        <f t="shared" si="33"/>
        <v/>
      </c>
      <c r="M110" s="127"/>
      <c r="N110" s="270" t="str">
        <f t="shared" si="34"/>
        <v/>
      </c>
      <c r="O110" s="127"/>
      <c r="P110" s="270" t="str">
        <f t="shared" si="35"/>
        <v/>
      </c>
      <c r="Q110" s="134"/>
      <c r="R110" s="270" t="str">
        <f t="shared" si="36"/>
        <v/>
      </c>
      <c r="S110" s="135">
        <v>1</v>
      </c>
      <c r="T110" s="271">
        <f t="shared" si="37"/>
        <v>2727.2070700564636</v>
      </c>
      <c r="U110" s="130"/>
      <c r="V110" s="272">
        <f t="shared" si="20"/>
        <v>932.38029370819106</v>
      </c>
      <c r="W110" s="270">
        <f t="shared" si="21"/>
        <v>218.01386966751912</v>
      </c>
      <c r="X110" s="270">
        <f t="shared" si="22"/>
        <v>1140.7298202267748</v>
      </c>
      <c r="Y110" s="270">
        <f t="shared" si="23"/>
        <v>401.25358244946358</v>
      </c>
      <c r="Z110" s="271">
        <f t="shared" si="38"/>
        <v>34.829504004515883</v>
      </c>
      <c r="AA110" s="242"/>
      <c r="AB110" s="273">
        <f t="shared" si="24"/>
        <v>932.38029370819106</v>
      </c>
      <c r="AC110" s="274">
        <f t="shared" si="25"/>
        <v>218.01386966751912</v>
      </c>
      <c r="AD110" s="274">
        <f t="shared" si="26"/>
        <v>1140.7298202267748</v>
      </c>
      <c r="AE110" s="274">
        <f t="shared" si="27"/>
        <v>401.25358244946358</v>
      </c>
      <c r="AF110" s="275">
        <f t="shared" si="28"/>
        <v>34.829504004515883</v>
      </c>
      <c r="AH110" s="197"/>
      <c r="AJ110" s="78"/>
      <c r="AK110" s="79"/>
      <c r="AL110" s="79"/>
      <c r="AM110" s="79"/>
      <c r="AN110" s="79"/>
      <c r="AO110" s="79"/>
      <c r="AP110" s="80"/>
    </row>
    <row r="111" spans="1:42" x14ac:dyDescent="0.25">
      <c r="A111" s="121"/>
      <c r="B111" s="203" t="s">
        <v>217</v>
      </c>
      <c r="C111" s="122">
        <f t="shared" si="29"/>
        <v>1</v>
      </c>
      <c r="D111" s="123">
        <v>1616.1227081816082</v>
      </c>
      <c r="E111" s="334">
        <f t="shared" si="30"/>
        <v>1616.1227081816082</v>
      </c>
      <c r="F111" s="204" t="s">
        <v>98</v>
      </c>
      <c r="G111" s="146"/>
      <c r="H111" s="104" t="str">
        <f t="shared" si="31"/>
        <v/>
      </c>
      <c r="I111" s="133"/>
      <c r="J111" s="270" t="str">
        <f t="shared" si="32"/>
        <v/>
      </c>
      <c r="K111" s="127">
        <v>1</v>
      </c>
      <c r="L111" s="270">
        <f t="shared" si="33"/>
        <v>1616.1227081816082</v>
      </c>
      <c r="M111" s="127"/>
      <c r="N111" s="270" t="str">
        <f t="shared" si="34"/>
        <v/>
      </c>
      <c r="O111" s="127"/>
      <c r="P111" s="270" t="str">
        <f t="shared" si="35"/>
        <v/>
      </c>
      <c r="Q111" s="134"/>
      <c r="R111" s="270" t="str">
        <f t="shared" si="36"/>
        <v/>
      </c>
      <c r="S111" s="135"/>
      <c r="T111" s="271" t="str">
        <f t="shared" si="37"/>
        <v/>
      </c>
      <c r="U111" s="130"/>
      <c r="V111" s="272" t="str">
        <f t="shared" si="20"/>
        <v/>
      </c>
      <c r="W111" s="270" t="str">
        <f t="shared" si="21"/>
        <v/>
      </c>
      <c r="X111" s="270" t="str">
        <f t="shared" si="22"/>
        <v/>
      </c>
      <c r="Y111" s="270" t="str">
        <f t="shared" si="23"/>
        <v/>
      </c>
      <c r="Z111" s="271" t="str">
        <f t="shared" si="38"/>
        <v/>
      </c>
      <c r="AA111" s="242"/>
      <c r="AB111" s="273" t="str">
        <f t="shared" si="24"/>
        <v/>
      </c>
      <c r="AC111" s="274">
        <f t="shared" si="25"/>
        <v>1616.1227081816082</v>
      </c>
      <c r="AD111" s="274" t="str">
        <f t="shared" si="26"/>
        <v/>
      </c>
      <c r="AE111" s="274" t="str">
        <f t="shared" si="27"/>
        <v/>
      </c>
      <c r="AF111" s="275" t="str">
        <f t="shared" si="28"/>
        <v/>
      </c>
      <c r="AH111" s="197"/>
      <c r="AJ111" s="78"/>
      <c r="AK111" s="79"/>
      <c r="AL111" s="79"/>
      <c r="AM111" s="79"/>
      <c r="AN111" s="79"/>
      <c r="AO111" s="79"/>
      <c r="AP111" s="80"/>
    </row>
    <row r="112" spans="1:42" x14ac:dyDescent="0.25">
      <c r="A112" s="121"/>
      <c r="B112" s="203" t="s">
        <v>218</v>
      </c>
      <c r="C112" s="122">
        <f t="shared" si="29"/>
        <v>1</v>
      </c>
      <c r="D112" s="123">
        <v>1454.8765150713166</v>
      </c>
      <c r="E112" s="334">
        <f t="shared" si="30"/>
        <v>1454.8765150713166</v>
      </c>
      <c r="F112" s="204" t="s">
        <v>98</v>
      </c>
      <c r="G112" s="146"/>
      <c r="H112" s="104" t="str">
        <f t="shared" si="31"/>
        <v/>
      </c>
      <c r="I112" s="133"/>
      <c r="J112" s="270" t="str">
        <f t="shared" si="32"/>
        <v/>
      </c>
      <c r="K112" s="127"/>
      <c r="L112" s="270" t="str">
        <f t="shared" si="33"/>
        <v/>
      </c>
      <c r="M112" s="127"/>
      <c r="N112" s="270" t="str">
        <f t="shared" si="34"/>
        <v/>
      </c>
      <c r="O112" s="127"/>
      <c r="P112" s="270" t="str">
        <f t="shared" si="35"/>
        <v/>
      </c>
      <c r="Q112" s="134"/>
      <c r="R112" s="270" t="str">
        <f t="shared" si="36"/>
        <v/>
      </c>
      <c r="S112" s="135">
        <v>1</v>
      </c>
      <c r="T112" s="271">
        <f t="shared" si="37"/>
        <v>1454.8765150713166</v>
      </c>
      <c r="U112" s="130"/>
      <c r="V112" s="272">
        <f t="shared" si="20"/>
        <v>497.39464499234333</v>
      </c>
      <c r="W112" s="270">
        <f t="shared" si="21"/>
        <v>116.30332820035024</v>
      </c>
      <c r="X112" s="270">
        <f t="shared" si="22"/>
        <v>608.54235958514835</v>
      </c>
      <c r="Y112" s="270">
        <f t="shared" si="23"/>
        <v>214.05577160001658</v>
      </c>
      <c r="Z112" s="271">
        <f t="shared" si="38"/>
        <v>18.580410693458425</v>
      </c>
      <c r="AA112" s="242"/>
      <c r="AB112" s="273">
        <f t="shared" si="24"/>
        <v>497.39464499234333</v>
      </c>
      <c r="AC112" s="274">
        <f t="shared" si="25"/>
        <v>116.30332820035024</v>
      </c>
      <c r="AD112" s="274">
        <f t="shared" si="26"/>
        <v>608.54235958514835</v>
      </c>
      <c r="AE112" s="274">
        <f t="shared" si="27"/>
        <v>214.05577160001658</v>
      </c>
      <c r="AF112" s="275">
        <f t="shared" si="28"/>
        <v>18.580410693458425</v>
      </c>
      <c r="AH112" s="197"/>
      <c r="AJ112" s="78"/>
      <c r="AK112" s="79"/>
      <c r="AL112" s="79"/>
      <c r="AM112" s="79"/>
      <c r="AN112" s="79"/>
      <c r="AO112" s="79"/>
      <c r="AP112" s="80"/>
    </row>
    <row r="113" spans="1:42" x14ac:dyDescent="0.25">
      <c r="A113" s="121"/>
      <c r="B113" s="203" t="s">
        <v>219</v>
      </c>
      <c r="C113" s="122">
        <f t="shared" si="29"/>
        <v>1</v>
      </c>
      <c r="D113" s="123">
        <v>687.21822868505262</v>
      </c>
      <c r="E113" s="334">
        <f t="shared" si="30"/>
        <v>687.21822868505262</v>
      </c>
      <c r="F113" s="204" t="s">
        <v>98</v>
      </c>
      <c r="G113" s="132"/>
      <c r="H113" s="104" t="str">
        <f t="shared" si="31"/>
        <v/>
      </c>
      <c r="I113" s="133"/>
      <c r="J113" s="270" t="str">
        <f t="shared" si="32"/>
        <v/>
      </c>
      <c r="K113" s="127"/>
      <c r="L113" s="270" t="str">
        <f t="shared" si="33"/>
        <v/>
      </c>
      <c r="M113" s="127"/>
      <c r="N113" s="270" t="str">
        <f t="shared" si="34"/>
        <v/>
      </c>
      <c r="O113" s="127"/>
      <c r="P113" s="270" t="str">
        <f t="shared" si="35"/>
        <v/>
      </c>
      <c r="Q113" s="134"/>
      <c r="R113" s="270" t="str">
        <f t="shared" si="36"/>
        <v/>
      </c>
      <c r="S113" s="135">
        <v>1</v>
      </c>
      <c r="T113" s="271">
        <f t="shared" si="37"/>
        <v>687.21822868505262</v>
      </c>
      <c r="U113" s="130"/>
      <c r="V113" s="272">
        <f t="shared" si="20"/>
        <v>234.94685861522285</v>
      </c>
      <c r="W113" s="270">
        <f t="shared" si="21"/>
        <v>54.936461182826321</v>
      </c>
      <c r="X113" s="270">
        <f t="shared" si="22"/>
        <v>287.44803981761174</v>
      </c>
      <c r="Y113" s="270">
        <f t="shared" si="23"/>
        <v>101.11031876238977</v>
      </c>
      <c r="Z113" s="271">
        <f t="shared" si="38"/>
        <v>8.7765503070021005</v>
      </c>
      <c r="AA113" s="242" t="str">
        <f t="shared" ref="AA113:AA122" si="39">IF(SUM(T113)=SUM(V113:Z113),"","K")</f>
        <v/>
      </c>
      <c r="AB113" s="273">
        <f t="shared" si="24"/>
        <v>234.94685861522285</v>
      </c>
      <c r="AC113" s="274">
        <f t="shared" si="25"/>
        <v>54.936461182826321</v>
      </c>
      <c r="AD113" s="274">
        <f t="shared" si="26"/>
        <v>287.44803981761174</v>
      </c>
      <c r="AE113" s="274">
        <f t="shared" si="27"/>
        <v>101.11031876238977</v>
      </c>
      <c r="AF113" s="275">
        <f t="shared" si="28"/>
        <v>8.7765503070021005</v>
      </c>
      <c r="AH113" s="197"/>
      <c r="AO113" s="140"/>
      <c r="AP113" s="141"/>
    </row>
    <row r="114" spans="1:42" x14ac:dyDescent="0.25">
      <c r="A114" s="121"/>
      <c r="B114" s="202" t="s">
        <v>220</v>
      </c>
      <c r="C114" s="122">
        <f t="shared" si="29"/>
        <v>1</v>
      </c>
      <c r="D114" s="123">
        <v>2727.2070700564636</v>
      </c>
      <c r="E114" s="334">
        <f t="shared" si="30"/>
        <v>2727.2070700564636</v>
      </c>
      <c r="F114" s="204" t="s">
        <v>98</v>
      </c>
      <c r="G114" s="146"/>
      <c r="H114" s="104" t="str">
        <f t="shared" si="31"/>
        <v/>
      </c>
      <c r="I114" s="133"/>
      <c r="J114" s="270" t="str">
        <f t="shared" si="32"/>
        <v/>
      </c>
      <c r="K114" s="127"/>
      <c r="L114" s="270" t="str">
        <f t="shared" si="33"/>
        <v/>
      </c>
      <c r="M114" s="127"/>
      <c r="N114" s="270" t="str">
        <f t="shared" si="34"/>
        <v/>
      </c>
      <c r="O114" s="127"/>
      <c r="P114" s="270" t="str">
        <f t="shared" si="35"/>
        <v/>
      </c>
      <c r="Q114" s="134"/>
      <c r="R114" s="270" t="str">
        <f t="shared" si="36"/>
        <v/>
      </c>
      <c r="S114" s="135">
        <v>1</v>
      </c>
      <c r="T114" s="271">
        <f t="shared" si="37"/>
        <v>2727.2070700564636</v>
      </c>
      <c r="U114" s="130"/>
      <c r="V114" s="272">
        <f t="shared" si="20"/>
        <v>932.38029370819106</v>
      </c>
      <c r="W114" s="270">
        <f t="shared" si="21"/>
        <v>218.01386966751912</v>
      </c>
      <c r="X114" s="270">
        <f t="shared" si="22"/>
        <v>1140.7298202267748</v>
      </c>
      <c r="Y114" s="270">
        <f t="shared" si="23"/>
        <v>401.25358244946358</v>
      </c>
      <c r="Z114" s="271">
        <f t="shared" si="38"/>
        <v>34.829504004515883</v>
      </c>
      <c r="AA114" s="242" t="str">
        <f t="shared" si="39"/>
        <v/>
      </c>
      <c r="AB114" s="273">
        <f t="shared" si="24"/>
        <v>932.38029370819106</v>
      </c>
      <c r="AC114" s="274">
        <f t="shared" si="25"/>
        <v>218.01386966751912</v>
      </c>
      <c r="AD114" s="274">
        <f t="shared" si="26"/>
        <v>1140.7298202267748</v>
      </c>
      <c r="AE114" s="274">
        <f t="shared" si="27"/>
        <v>401.25358244946358</v>
      </c>
      <c r="AF114" s="275">
        <f t="shared" si="28"/>
        <v>34.829504004515883</v>
      </c>
      <c r="AH114" s="197"/>
      <c r="AO114" s="140"/>
      <c r="AP114" s="141"/>
    </row>
    <row r="115" spans="1:42" x14ac:dyDescent="0.25">
      <c r="A115" s="121"/>
      <c r="B115" s="200" t="s">
        <v>221</v>
      </c>
      <c r="C115" s="122">
        <f t="shared" si="29"/>
        <v>1</v>
      </c>
      <c r="D115" s="123">
        <v>414.49752167940619</v>
      </c>
      <c r="E115" s="334">
        <f t="shared" si="30"/>
        <v>414.49752167940619</v>
      </c>
      <c r="F115" s="204" t="s">
        <v>98</v>
      </c>
      <c r="G115" s="146"/>
      <c r="H115" s="104" t="str">
        <f t="shared" si="31"/>
        <v/>
      </c>
      <c r="I115" s="133"/>
      <c r="J115" s="270" t="str">
        <f t="shared" si="32"/>
        <v/>
      </c>
      <c r="K115" s="127"/>
      <c r="L115" s="270" t="str">
        <f t="shared" si="33"/>
        <v/>
      </c>
      <c r="M115" s="127">
        <v>1</v>
      </c>
      <c r="N115" s="270">
        <f t="shared" si="34"/>
        <v>414.49752167940619</v>
      </c>
      <c r="O115" s="127"/>
      <c r="P115" s="270" t="str">
        <f t="shared" si="35"/>
        <v/>
      </c>
      <c r="Q115" s="134"/>
      <c r="R115" s="270" t="str">
        <f t="shared" si="36"/>
        <v/>
      </c>
      <c r="S115" s="135"/>
      <c r="T115" s="271" t="str">
        <f t="shared" si="37"/>
        <v/>
      </c>
      <c r="U115" s="130"/>
      <c r="V115" s="272" t="str">
        <f t="shared" si="20"/>
        <v/>
      </c>
      <c r="W115" s="270" t="str">
        <f t="shared" si="21"/>
        <v/>
      </c>
      <c r="X115" s="270" t="str">
        <f t="shared" si="22"/>
        <v/>
      </c>
      <c r="Y115" s="270" t="str">
        <f t="shared" si="23"/>
        <v/>
      </c>
      <c r="Z115" s="271" t="str">
        <f t="shared" si="38"/>
        <v/>
      </c>
      <c r="AA115" s="242" t="str">
        <f t="shared" si="39"/>
        <v/>
      </c>
      <c r="AB115" s="273" t="str">
        <f t="shared" si="24"/>
        <v/>
      </c>
      <c r="AC115" s="274" t="str">
        <f t="shared" si="25"/>
        <v/>
      </c>
      <c r="AD115" s="274">
        <f t="shared" si="26"/>
        <v>414.49752167940619</v>
      </c>
      <c r="AE115" s="274" t="str">
        <f t="shared" si="27"/>
        <v/>
      </c>
      <c r="AF115" s="275" t="str">
        <f t="shared" si="28"/>
        <v/>
      </c>
      <c r="AH115" s="197"/>
      <c r="AO115" s="140"/>
      <c r="AP115" s="141"/>
    </row>
    <row r="116" spans="1:42" x14ac:dyDescent="0.25">
      <c r="A116" s="121"/>
      <c r="B116" s="200" t="s">
        <v>222</v>
      </c>
      <c r="C116" s="122">
        <f t="shared" si="29"/>
        <v>1</v>
      </c>
      <c r="D116" s="123">
        <v>1959.9148613780692</v>
      </c>
      <c r="E116" s="334">
        <f t="shared" si="30"/>
        <v>1959.9148613780692</v>
      </c>
      <c r="F116" s="204" t="s">
        <v>98</v>
      </c>
      <c r="G116" s="146"/>
      <c r="H116" s="104" t="str">
        <f t="shared" si="31"/>
        <v/>
      </c>
      <c r="I116" s="133"/>
      <c r="J116" s="270" t="str">
        <f t="shared" si="32"/>
        <v/>
      </c>
      <c r="K116" s="127"/>
      <c r="L116" s="270" t="str">
        <f t="shared" si="33"/>
        <v/>
      </c>
      <c r="M116" s="127"/>
      <c r="N116" s="270" t="str">
        <f t="shared" si="34"/>
        <v/>
      </c>
      <c r="O116" s="127"/>
      <c r="P116" s="270" t="str">
        <f t="shared" si="35"/>
        <v/>
      </c>
      <c r="Q116" s="134"/>
      <c r="R116" s="270" t="str">
        <f t="shared" si="36"/>
        <v/>
      </c>
      <c r="S116" s="135">
        <v>1</v>
      </c>
      <c r="T116" s="271">
        <f t="shared" si="37"/>
        <v>1959.9148613780692</v>
      </c>
      <c r="U116" s="130"/>
      <c r="V116" s="272">
        <f t="shared" si="20"/>
        <v>670.05766234571206</v>
      </c>
      <c r="W116" s="270">
        <f t="shared" si="21"/>
        <v>156.67626702766859</v>
      </c>
      <c r="X116" s="270">
        <f t="shared" si="22"/>
        <v>819.78862259010668</v>
      </c>
      <c r="Y116" s="270">
        <f t="shared" si="23"/>
        <v>288.36199057213946</v>
      </c>
      <c r="Z116" s="271">
        <f t="shared" si="38"/>
        <v>25.030318842442849</v>
      </c>
      <c r="AA116" s="242"/>
      <c r="AB116" s="273">
        <f t="shared" si="24"/>
        <v>670.05766234571206</v>
      </c>
      <c r="AC116" s="274">
        <f t="shared" si="25"/>
        <v>156.67626702766859</v>
      </c>
      <c r="AD116" s="274">
        <f t="shared" si="26"/>
        <v>819.78862259010668</v>
      </c>
      <c r="AE116" s="274">
        <f t="shared" si="27"/>
        <v>288.36199057213946</v>
      </c>
      <c r="AF116" s="275">
        <f t="shared" si="28"/>
        <v>25.030318842442849</v>
      </c>
      <c r="AH116" s="197"/>
      <c r="AO116" s="140"/>
      <c r="AP116" s="141"/>
    </row>
    <row r="117" spans="1:42" x14ac:dyDescent="0.25">
      <c r="A117" s="121"/>
      <c r="B117" s="200" t="s">
        <v>223</v>
      </c>
      <c r="C117" s="122">
        <f t="shared" si="29"/>
        <v>1</v>
      </c>
      <c r="D117" s="123">
        <v>7561.28</v>
      </c>
      <c r="E117" s="334">
        <f t="shared" si="30"/>
        <v>7561.28</v>
      </c>
      <c r="F117" s="204" t="s">
        <v>98</v>
      </c>
      <c r="G117" s="146"/>
      <c r="H117" s="104" t="str">
        <f t="shared" si="31"/>
        <v/>
      </c>
      <c r="I117" s="133"/>
      <c r="J117" s="270" t="str">
        <f t="shared" si="32"/>
        <v/>
      </c>
      <c r="K117" s="127"/>
      <c r="L117" s="270" t="str">
        <f t="shared" si="33"/>
        <v/>
      </c>
      <c r="M117" s="127"/>
      <c r="N117" s="270" t="str">
        <f t="shared" si="34"/>
        <v/>
      </c>
      <c r="O117" s="127"/>
      <c r="P117" s="270" t="str">
        <f t="shared" si="35"/>
        <v/>
      </c>
      <c r="Q117" s="134"/>
      <c r="R117" s="270" t="str">
        <f t="shared" si="36"/>
        <v/>
      </c>
      <c r="S117" s="135">
        <v>1</v>
      </c>
      <c r="T117" s="271">
        <f t="shared" si="37"/>
        <v>7561.28</v>
      </c>
      <c r="U117" s="130"/>
      <c r="V117" s="272">
        <f t="shared" si="20"/>
        <v>2585.05800480486</v>
      </c>
      <c r="W117" s="270">
        <f t="shared" si="21"/>
        <v>604.45131964456573</v>
      </c>
      <c r="X117" s="270">
        <f t="shared" si="22"/>
        <v>3162.7145843772428</v>
      </c>
      <c r="Y117" s="270">
        <f t="shared" si="23"/>
        <v>1112.4900346641682</v>
      </c>
      <c r="Z117" s="271">
        <f t="shared" si="38"/>
        <v>96.566056509164667</v>
      </c>
      <c r="AA117" s="242" t="str">
        <f t="shared" si="39"/>
        <v/>
      </c>
      <c r="AB117" s="273">
        <f t="shared" si="24"/>
        <v>2585.05800480486</v>
      </c>
      <c r="AC117" s="274">
        <f t="shared" si="25"/>
        <v>604.45131964456573</v>
      </c>
      <c r="AD117" s="274">
        <f t="shared" si="26"/>
        <v>3162.7145843772428</v>
      </c>
      <c r="AE117" s="274">
        <f t="shared" si="27"/>
        <v>1112.4900346641682</v>
      </c>
      <c r="AF117" s="275">
        <f t="shared" si="28"/>
        <v>96.566056509164667</v>
      </c>
      <c r="AH117" s="197"/>
      <c r="AO117" s="140"/>
      <c r="AP117" s="141"/>
    </row>
    <row r="118" spans="1:42" x14ac:dyDescent="0.25">
      <c r="A118" s="121"/>
      <c r="B118" s="213"/>
      <c r="C118" s="122" t="str">
        <f t="shared" si="29"/>
        <v/>
      </c>
      <c r="D118" s="123"/>
      <c r="E118" s="334" t="str">
        <f t="shared" si="30"/>
        <v/>
      </c>
      <c r="F118" s="204"/>
      <c r="G118" s="146"/>
      <c r="H118" s="104" t="str">
        <f t="shared" si="31"/>
        <v/>
      </c>
      <c r="I118" s="133"/>
      <c r="J118" s="270" t="str">
        <f t="shared" si="32"/>
        <v/>
      </c>
      <c r="K118" s="127"/>
      <c r="L118" s="270" t="str">
        <f t="shared" si="33"/>
        <v/>
      </c>
      <c r="M118" s="127"/>
      <c r="N118" s="270" t="str">
        <f t="shared" si="34"/>
        <v/>
      </c>
      <c r="O118" s="127"/>
      <c r="P118" s="270" t="str">
        <f t="shared" si="35"/>
        <v/>
      </c>
      <c r="Q118" s="134"/>
      <c r="R118" s="270" t="str">
        <f t="shared" si="36"/>
        <v/>
      </c>
      <c r="S118" s="135"/>
      <c r="T118" s="271" t="str">
        <f t="shared" si="37"/>
        <v/>
      </c>
      <c r="U118" s="130"/>
      <c r="V118" s="272" t="str">
        <f t="shared" si="20"/>
        <v/>
      </c>
      <c r="W118" s="270" t="str">
        <f t="shared" si="21"/>
        <v/>
      </c>
      <c r="X118" s="270" t="str">
        <f t="shared" si="22"/>
        <v/>
      </c>
      <c r="Y118" s="270" t="str">
        <f t="shared" si="23"/>
        <v/>
      </c>
      <c r="Z118" s="271" t="str">
        <f t="shared" si="38"/>
        <v/>
      </c>
      <c r="AA118" s="242" t="str">
        <f t="shared" si="39"/>
        <v/>
      </c>
      <c r="AB118" s="273" t="str">
        <f t="shared" si="24"/>
        <v/>
      </c>
      <c r="AC118" s="274" t="str">
        <f t="shared" si="25"/>
        <v/>
      </c>
      <c r="AD118" s="274" t="str">
        <f t="shared" si="26"/>
        <v/>
      </c>
      <c r="AE118" s="274" t="str">
        <f t="shared" si="27"/>
        <v/>
      </c>
      <c r="AF118" s="275" t="str">
        <f t="shared" si="28"/>
        <v/>
      </c>
      <c r="AH118" s="197"/>
      <c r="AO118" s="142"/>
      <c r="AP118" s="143"/>
    </row>
    <row r="119" spans="1:42" x14ac:dyDescent="0.25">
      <c r="A119" s="121"/>
      <c r="B119" s="289" t="s">
        <v>224</v>
      </c>
      <c r="C119" s="122" t="str">
        <f t="shared" si="29"/>
        <v/>
      </c>
      <c r="D119" s="123"/>
      <c r="E119" s="334" t="str">
        <f t="shared" si="30"/>
        <v/>
      </c>
      <c r="F119" s="204"/>
      <c r="G119" s="146"/>
      <c r="H119" s="104" t="str">
        <f t="shared" si="31"/>
        <v/>
      </c>
      <c r="I119" s="214"/>
      <c r="J119" s="274" t="str">
        <f t="shared" si="32"/>
        <v/>
      </c>
      <c r="K119" s="215"/>
      <c r="L119" s="270" t="str">
        <f t="shared" si="33"/>
        <v/>
      </c>
      <c r="M119" s="215"/>
      <c r="N119" s="274" t="str">
        <f t="shared" si="34"/>
        <v/>
      </c>
      <c r="O119" s="215"/>
      <c r="P119" s="274" t="str">
        <f t="shared" si="35"/>
        <v/>
      </c>
      <c r="Q119" s="216"/>
      <c r="R119" s="274" t="str">
        <f t="shared" si="36"/>
        <v/>
      </c>
      <c r="S119" s="135"/>
      <c r="T119" s="276" t="str">
        <f t="shared" si="37"/>
        <v/>
      </c>
      <c r="U119" s="130"/>
      <c r="V119" s="272" t="str">
        <f t="shared" si="20"/>
        <v/>
      </c>
      <c r="W119" s="270" t="str">
        <f t="shared" si="21"/>
        <v/>
      </c>
      <c r="X119" s="270" t="str">
        <f t="shared" si="22"/>
        <v/>
      </c>
      <c r="Y119" s="270" t="str">
        <f t="shared" si="23"/>
        <v/>
      </c>
      <c r="Z119" s="271" t="str">
        <f t="shared" si="38"/>
        <v/>
      </c>
      <c r="AA119" s="242" t="str">
        <f t="shared" si="39"/>
        <v/>
      </c>
      <c r="AB119" s="277" t="str">
        <f t="shared" si="24"/>
        <v/>
      </c>
      <c r="AC119" s="278" t="str">
        <f t="shared" si="25"/>
        <v/>
      </c>
      <c r="AD119" s="278" t="str">
        <f t="shared" si="26"/>
        <v/>
      </c>
      <c r="AE119" s="278" t="str">
        <f t="shared" si="27"/>
        <v/>
      </c>
      <c r="AF119" s="275" t="str">
        <f t="shared" si="28"/>
        <v/>
      </c>
      <c r="AH119" s="197"/>
      <c r="AO119" s="142"/>
      <c r="AP119" s="143"/>
    </row>
    <row r="120" spans="1:42" x14ac:dyDescent="0.25">
      <c r="A120" s="121"/>
      <c r="B120" s="217" t="s">
        <v>225</v>
      </c>
      <c r="C120" s="122">
        <f t="shared" si="29"/>
        <v>1</v>
      </c>
      <c r="D120" s="218">
        <v>360.47</v>
      </c>
      <c r="E120" s="334">
        <f t="shared" si="30"/>
        <v>360.47</v>
      </c>
      <c r="F120" s="219" t="s">
        <v>98</v>
      </c>
      <c r="G120" s="146"/>
      <c r="H120" s="104" t="str">
        <f t="shared" si="31"/>
        <v/>
      </c>
      <c r="I120" s="133"/>
      <c r="J120" s="274" t="str">
        <f t="shared" si="32"/>
        <v/>
      </c>
      <c r="K120" s="220"/>
      <c r="L120" s="270" t="str">
        <f t="shared" si="33"/>
        <v/>
      </c>
      <c r="M120" s="220"/>
      <c r="N120" s="274" t="str">
        <f t="shared" si="34"/>
        <v/>
      </c>
      <c r="O120" s="220"/>
      <c r="P120" s="274" t="str">
        <f t="shared" si="35"/>
        <v/>
      </c>
      <c r="Q120" s="221"/>
      <c r="R120" s="274" t="str">
        <f t="shared" si="36"/>
        <v/>
      </c>
      <c r="S120" s="222">
        <v>1</v>
      </c>
      <c r="T120" s="275">
        <f t="shared" si="37"/>
        <v>360.47</v>
      </c>
      <c r="U120" s="130"/>
      <c r="V120" s="272">
        <f t="shared" si="20"/>
        <v>123.23784583985886</v>
      </c>
      <c r="W120" s="270">
        <f t="shared" si="21"/>
        <v>28.816095580679015</v>
      </c>
      <c r="X120" s="270">
        <f t="shared" si="22"/>
        <v>150.77655188413402</v>
      </c>
      <c r="Y120" s="270">
        <f t="shared" si="23"/>
        <v>53.035899053519081</v>
      </c>
      <c r="Z120" s="271">
        <f t="shared" si="38"/>
        <v>4.6036076418091367</v>
      </c>
      <c r="AA120" s="243" t="str">
        <f t="shared" si="39"/>
        <v/>
      </c>
      <c r="AB120" s="273">
        <f t="shared" si="24"/>
        <v>123.23784583985886</v>
      </c>
      <c r="AC120" s="274">
        <f t="shared" si="25"/>
        <v>28.816095580679015</v>
      </c>
      <c r="AD120" s="274">
        <f t="shared" si="26"/>
        <v>150.77655188413402</v>
      </c>
      <c r="AE120" s="274">
        <f t="shared" si="27"/>
        <v>53.035899053519081</v>
      </c>
      <c r="AF120" s="276">
        <f t="shared" si="28"/>
        <v>4.6036076418091367</v>
      </c>
      <c r="AH120" s="197"/>
      <c r="AO120" s="142"/>
      <c r="AP120" s="143"/>
    </row>
    <row r="121" spans="1:42" x14ac:dyDescent="0.25">
      <c r="A121" s="121"/>
      <c r="B121" s="217" t="s">
        <v>226</v>
      </c>
      <c r="C121" s="122">
        <f t="shared" si="29"/>
        <v>1</v>
      </c>
      <c r="D121" s="218">
        <v>1015.87</v>
      </c>
      <c r="E121" s="334">
        <f t="shared" si="30"/>
        <v>1015.87</v>
      </c>
      <c r="F121" s="219" t="s">
        <v>98</v>
      </c>
      <c r="G121" s="146"/>
      <c r="H121" s="104" t="str">
        <f t="shared" si="31"/>
        <v/>
      </c>
      <c r="I121" s="223"/>
      <c r="J121" s="270" t="str">
        <f t="shared" si="32"/>
        <v/>
      </c>
      <c r="K121" s="220"/>
      <c r="L121" s="270" t="str">
        <f t="shared" si="33"/>
        <v/>
      </c>
      <c r="M121" s="220"/>
      <c r="N121" s="270" t="str">
        <f t="shared" si="34"/>
        <v/>
      </c>
      <c r="O121" s="220"/>
      <c r="P121" s="270" t="str">
        <f t="shared" si="35"/>
        <v/>
      </c>
      <c r="Q121" s="221"/>
      <c r="R121" s="270" t="str">
        <f t="shared" si="36"/>
        <v/>
      </c>
      <c r="S121" s="222">
        <v>1</v>
      </c>
      <c r="T121" s="271">
        <f t="shared" si="37"/>
        <v>1015.87</v>
      </c>
      <c r="U121" s="130"/>
      <c r="V121" s="272">
        <f t="shared" si="20"/>
        <v>347.30665645778407</v>
      </c>
      <c r="W121" s="270">
        <f t="shared" si="21"/>
        <v>81.208996636459034</v>
      </c>
      <c r="X121" s="270">
        <f t="shared" si="22"/>
        <v>424.91573712801403</v>
      </c>
      <c r="Y121" s="270">
        <f t="shared" si="23"/>
        <v>149.46480642355377</v>
      </c>
      <c r="Z121" s="271">
        <f t="shared" si="38"/>
        <v>12.973803354189384</v>
      </c>
      <c r="AA121" s="243" t="str">
        <f t="shared" si="39"/>
        <v/>
      </c>
      <c r="AB121" s="273">
        <f t="shared" si="24"/>
        <v>347.30665645778407</v>
      </c>
      <c r="AC121" s="274">
        <f t="shared" si="25"/>
        <v>81.208996636459034</v>
      </c>
      <c r="AD121" s="274">
        <f t="shared" si="26"/>
        <v>424.91573712801403</v>
      </c>
      <c r="AE121" s="274">
        <f t="shared" si="27"/>
        <v>149.46480642355377</v>
      </c>
      <c r="AF121" s="276">
        <f t="shared" si="28"/>
        <v>12.973803354189384</v>
      </c>
      <c r="AH121" s="197"/>
      <c r="AO121" s="142"/>
      <c r="AP121" s="143"/>
    </row>
    <row r="122" spans="1:42" ht="15.75" thickBot="1" x14ac:dyDescent="0.3">
      <c r="A122" s="121"/>
      <c r="B122" s="217" t="s">
        <v>227</v>
      </c>
      <c r="C122" s="122">
        <f t="shared" si="29"/>
        <v>1</v>
      </c>
      <c r="D122" s="218">
        <v>789.87</v>
      </c>
      <c r="E122" s="334">
        <f t="shared" si="30"/>
        <v>789.87</v>
      </c>
      <c r="F122" s="219" t="s">
        <v>98</v>
      </c>
      <c r="G122" s="205"/>
      <c r="H122" s="104" t="str">
        <f t="shared" si="31"/>
        <v/>
      </c>
      <c r="I122" s="223"/>
      <c r="J122" s="270" t="str">
        <f t="shared" si="32"/>
        <v/>
      </c>
      <c r="K122" s="220"/>
      <c r="L122" s="270" t="str">
        <f t="shared" si="33"/>
        <v/>
      </c>
      <c r="M122" s="220"/>
      <c r="N122" s="270" t="str">
        <f t="shared" si="34"/>
        <v/>
      </c>
      <c r="O122" s="220"/>
      <c r="P122" s="270" t="str">
        <f t="shared" si="35"/>
        <v/>
      </c>
      <c r="Q122" s="221"/>
      <c r="R122" s="270" t="str">
        <f t="shared" si="36"/>
        <v/>
      </c>
      <c r="S122" s="222">
        <v>1</v>
      </c>
      <c r="T122" s="271">
        <f t="shared" si="37"/>
        <v>789.87</v>
      </c>
      <c r="U122" s="130"/>
      <c r="V122" s="272">
        <f t="shared" si="20"/>
        <v>270.04154934815466</v>
      </c>
      <c r="W122" s="279">
        <f t="shared" si="21"/>
        <v>63.14247903101765</v>
      </c>
      <c r="X122" s="279">
        <f t="shared" si="22"/>
        <v>330.38498359564159</v>
      </c>
      <c r="Y122" s="279">
        <f t="shared" si="23"/>
        <v>116.21345905457629</v>
      </c>
      <c r="Z122" s="280">
        <f t="shared" si="38"/>
        <v>10.08752897060999</v>
      </c>
      <c r="AA122" s="243" t="str">
        <f t="shared" si="39"/>
        <v/>
      </c>
      <c r="AB122" s="281">
        <f t="shared" si="24"/>
        <v>270.04154934815466</v>
      </c>
      <c r="AC122" s="279">
        <f t="shared" si="25"/>
        <v>63.14247903101765</v>
      </c>
      <c r="AD122" s="279">
        <f t="shared" si="26"/>
        <v>330.38498359564159</v>
      </c>
      <c r="AE122" s="279">
        <f t="shared" si="27"/>
        <v>116.21345905457629</v>
      </c>
      <c r="AF122" s="276">
        <f t="shared" si="28"/>
        <v>10.08752897060999</v>
      </c>
      <c r="AH122" s="197"/>
      <c r="AO122" s="142"/>
      <c r="AP122" s="143"/>
    </row>
    <row r="123" spans="1:42" x14ac:dyDescent="0.25">
      <c r="A123" s="121"/>
      <c r="B123" s="148" t="s">
        <v>249</v>
      </c>
      <c r="C123" s="149"/>
      <c r="D123" s="150"/>
      <c r="E123" s="282">
        <f>SUM(E7:E122)</f>
        <v>222047.61958541186</v>
      </c>
      <c r="F123" s="151"/>
      <c r="G123" s="224"/>
      <c r="H123" s="152"/>
      <c r="I123" s="153"/>
      <c r="J123" s="282">
        <f>SUM(J7:J122)</f>
        <v>47338.869126366044</v>
      </c>
      <c r="K123" s="244"/>
      <c r="L123" s="282">
        <f>SUM(L7:L122)</f>
        <v>11822.49621915339</v>
      </c>
      <c r="M123" s="244"/>
      <c r="N123" s="282">
        <f>SUM(N7:N122)</f>
        <v>78175.760446243832</v>
      </c>
      <c r="O123" s="244"/>
      <c r="P123" s="282">
        <f>SUM(P7:P122)</f>
        <v>9438.1328245105233</v>
      </c>
      <c r="Q123" s="245"/>
      <c r="R123" s="282">
        <f>SUM(R7:R122)</f>
        <v>853.16000000000008</v>
      </c>
      <c r="S123" s="246"/>
      <c r="T123" s="282">
        <f>SUM(T7:T122)</f>
        <v>74419.200969138023</v>
      </c>
      <c r="U123" s="154"/>
      <c r="V123" s="282">
        <f>SUM(V7:V122)</f>
        <v>25442.51121191807</v>
      </c>
      <c r="W123" s="247">
        <f>SUM(W7:W122)</f>
        <v>5949.0964800522688</v>
      </c>
      <c r="X123" s="247">
        <f>SUM(X7:X122)</f>
        <v>31127.890021635732</v>
      </c>
      <c r="Y123" s="247">
        <f>SUM(Y7:Y122)</f>
        <v>10949.286293568821</v>
      </c>
      <c r="Z123" s="247">
        <f>SUM(Z7:Z122)</f>
        <v>950.41696196314206</v>
      </c>
      <c r="AA123" s="247"/>
      <c r="AB123" s="247">
        <f>SUM(AB7:AB122)</f>
        <v>72781.380338284114</v>
      </c>
      <c r="AC123" s="247">
        <f>SUM(AC7:AC122)</f>
        <v>17771.592699205667</v>
      </c>
      <c r="AD123" s="247">
        <f>SUM(AD7:AD122)</f>
        <v>109303.65046787949</v>
      </c>
      <c r="AE123" s="247">
        <f>SUM(AE7:AE122)</f>
        <v>20387.419118079346</v>
      </c>
      <c r="AF123" s="283">
        <f>SUM(AF7:AF122)</f>
        <v>1803.576961963141</v>
      </c>
      <c r="AG123" s="155"/>
      <c r="AJ123" s="147"/>
      <c r="AK123" s="147"/>
      <c r="AL123" s="147"/>
      <c r="AM123" s="147"/>
      <c r="AN123" s="147"/>
      <c r="AO123" s="147"/>
      <c r="AP123" s="147"/>
    </row>
    <row r="124" spans="1:42" s="147" customFormat="1" x14ac:dyDescent="0.25">
      <c r="A124" s="121"/>
      <c r="B124" s="156" t="s">
        <v>228</v>
      </c>
      <c r="C124" s="157"/>
      <c r="D124" s="158"/>
      <c r="E124" s="335">
        <f>SUMIF($F$7:$F$122,"x",$E$7:$E$122)</f>
        <v>222047.61958541186</v>
      </c>
      <c r="F124" s="159"/>
      <c r="G124" s="159"/>
      <c r="H124" s="160"/>
      <c r="I124" s="161"/>
      <c r="J124" s="162">
        <f>SUMIF($F$7:$F$122,"x",J$7:J$122)</f>
        <v>47338.869126366044</v>
      </c>
      <c r="K124" s="248"/>
      <c r="L124" s="162">
        <f>SUMIF($F$7:$F$122,"x",L$7:L$122)</f>
        <v>11822.49621915339</v>
      </c>
      <c r="M124" s="248"/>
      <c r="N124" s="162">
        <f>SUMIF($F$7:$F$122,"x",N$7:N$122)</f>
        <v>78175.760446243832</v>
      </c>
      <c r="O124" s="248"/>
      <c r="P124" s="162">
        <f>SUMIF($F$7:$F$122,"x",P$7:P$122)</f>
        <v>9438.1328245105233</v>
      </c>
      <c r="Q124" s="161"/>
      <c r="R124" s="162">
        <f>SUMIF($F$7:$F$122,"x",R$7:R$122)</f>
        <v>853.16000000000008</v>
      </c>
      <c r="S124" s="249"/>
      <c r="T124" s="162">
        <f>SUMIF($F$7:$F$122,"x",T$7:T$122)</f>
        <v>74419.200969138023</v>
      </c>
      <c r="U124" s="162"/>
      <c r="V124" s="162">
        <f>SUMIF($F$7:$F$122,"x",V$7:V$122)</f>
        <v>25442.51121191807</v>
      </c>
      <c r="W124" s="162">
        <f>SUMIF($F$7:$F$122,"x",W$7:W$122)</f>
        <v>5949.0964800522688</v>
      </c>
      <c r="X124" s="162">
        <f>SUMIF($F$7:$F$122,"x",X$7:X$122)</f>
        <v>31127.890021635732</v>
      </c>
      <c r="Y124" s="162">
        <f>SUMIF($F$7:$F$122,"x",Y$7:Y$122)</f>
        <v>10949.286293568821</v>
      </c>
      <c r="Z124" s="162">
        <f>SUMIF($F$7:$F$122,"x",Z$7:Z$122)</f>
        <v>950.41696196314206</v>
      </c>
      <c r="AA124" s="250"/>
      <c r="AB124" s="162">
        <f>SUMIF($F$7:$F$122,"x",AB$7:AB$122)</f>
        <v>72781.380338284114</v>
      </c>
      <c r="AC124" s="162">
        <f>SUMIF($F$7:$F$122,"x",AC$7:AC$122)</f>
        <v>17771.592699205667</v>
      </c>
      <c r="AD124" s="162">
        <f>SUMIF($F$7:$F$122,"x",AD$7:AD$122)</f>
        <v>109303.65046787949</v>
      </c>
      <c r="AE124" s="162">
        <f>SUMIF($F$7:$F$122,"x",AE$7:AE$122)</f>
        <v>20387.419118079346</v>
      </c>
      <c r="AF124" s="284">
        <f>SUMIF($F$7:$F$122,"x",AF$7:AF$122)</f>
        <v>1803.576961963141</v>
      </c>
      <c r="AG124" s="163"/>
      <c r="AJ124" s="104"/>
      <c r="AK124" s="104"/>
      <c r="AL124" s="104"/>
      <c r="AM124" s="104"/>
      <c r="AN124" s="104"/>
      <c r="AO124" s="104"/>
      <c r="AP124" s="104"/>
    </row>
    <row r="125" spans="1:42" s="147" customFormat="1" x14ac:dyDescent="0.25">
      <c r="A125" s="121"/>
      <c r="B125" s="156" t="s">
        <v>229</v>
      </c>
      <c r="C125" s="157"/>
      <c r="D125" s="158"/>
      <c r="E125" s="336">
        <f>SUMIF($G$7:$G$122,"x",$E$7:$E$122)</f>
        <v>0</v>
      </c>
      <c r="F125" s="159"/>
      <c r="G125" s="159"/>
      <c r="H125" s="160"/>
      <c r="I125" s="161"/>
      <c r="J125" s="162">
        <f>SUMIF($G$7:$G$122,"x",J$7:J$122)</f>
        <v>0</v>
      </c>
      <c r="K125" s="248"/>
      <c r="L125" s="162">
        <f>SUMIF($G$7:$G$122,"x",L$7:L$122)</f>
        <v>0</v>
      </c>
      <c r="M125" s="248"/>
      <c r="N125" s="162">
        <f>SUMIF($G$7:$G$122,"x",N$7:N$122)</f>
        <v>0</v>
      </c>
      <c r="O125" s="248"/>
      <c r="P125" s="162">
        <f>SUMIF($G$7:$G$122,"x",P$7:P$122)</f>
        <v>0</v>
      </c>
      <c r="Q125" s="161"/>
      <c r="R125" s="162">
        <f>SUMIF($G$7:$G$122,"x",R$7:R$122)</f>
        <v>0</v>
      </c>
      <c r="S125" s="249"/>
      <c r="T125" s="162">
        <f>SUMIF($G$7:$G$122,"x",T$7:T$122)</f>
        <v>0</v>
      </c>
      <c r="U125" s="162"/>
      <c r="V125" s="162">
        <f>SUMIF($G$7:$G$122,"x",V$7:V$122)</f>
        <v>0</v>
      </c>
      <c r="W125" s="162">
        <f>SUMIF($G$7:$G$122,"x",W$7:W$122)</f>
        <v>0</v>
      </c>
      <c r="X125" s="162">
        <f>SUMIF($G$7:$G$122,"x",X$7:X$122)</f>
        <v>0</v>
      </c>
      <c r="Y125" s="162">
        <f>SUMIF($G$7:$G$122,"x",Y$7:Y$122)</f>
        <v>0</v>
      </c>
      <c r="Z125" s="162">
        <f>SUMIF($G$7:$G$122,"x",Z$7:Z$122)</f>
        <v>0</v>
      </c>
      <c r="AA125" s="250"/>
      <c r="AB125" s="162">
        <f>SUMIF($G$7:$G$122,"x",AB$7:AB$122)</f>
        <v>0</v>
      </c>
      <c r="AC125" s="162">
        <f>SUMIF($G$7:$G$122,"x",AC$7:AC$122)</f>
        <v>0</v>
      </c>
      <c r="AD125" s="162">
        <f>SUMIF($G$7:$G$122,"x",AD$7:AD$122)</f>
        <v>0</v>
      </c>
      <c r="AE125" s="162">
        <f>SUMIF($G$7:$G$122,"x",AE$7:AE$122)</f>
        <v>0</v>
      </c>
      <c r="AF125" s="284">
        <f>SUMIF($G$7:$G$122,"x",AF$7:AF$122)</f>
        <v>0</v>
      </c>
      <c r="AG125" s="163"/>
    </row>
    <row r="126" spans="1:42" x14ac:dyDescent="0.25">
      <c r="A126" s="121"/>
      <c r="B126" s="164" t="s">
        <v>40</v>
      </c>
      <c r="C126" s="165"/>
      <c r="D126" s="166"/>
      <c r="E126" s="337">
        <f>E123*2.5%</f>
        <v>5551.1904896352971</v>
      </c>
      <c r="F126" s="167"/>
      <c r="G126" s="167"/>
      <c r="H126" s="168"/>
      <c r="I126" s="169"/>
      <c r="J126" s="170">
        <f>J123*2.5%</f>
        <v>1183.4717281591511</v>
      </c>
      <c r="K126" s="251"/>
      <c r="L126" s="170">
        <f>L123*2.5%</f>
        <v>295.56240547883476</v>
      </c>
      <c r="M126" s="251"/>
      <c r="N126" s="170">
        <f>N123*2.5%</f>
        <v>1954.394011156096</v>
      </c>
      <c r="O126" s="251"/>
      <c r="P126" s="170">
        <f>P123*2.5%</f>
        <v>235.95332061276309</v>
      </c>
      <c r="Q126" s="169"/>
      <c r="R126" s="170">
        <f>R123*2.5%</f>
        <v>21.329000000000004</v>
      </c>
      <c r="S126" s="169"/>
      <c r="T126" s="170">
        <f>T123*2.5%</f>
        <v>1860.4800242284507</v>
      </c>
      <c r="U126" s="170"/>
      <c r="V126" s="170">
        <f t="shared" ref="V126:Z126" si="40">V123*2.5%</f>
        <v>636.0627802979518</v>
      </c>
      <c r="W126" s="170">
        <f t="shared" si="40"/>
        <v>148.72741200130673</v>
      </c>
      <c r="X126" s="170">
        <f t="shared" si="40"/>
        <v>778.19725054089338</v>
      </c>
      <c r="Y126" s="170">
        <f t="shared" si="40"/>
        <v>273.73215733922052</v>
      </c>
      <c r="Z126" s="170">
        <f t="shared" si="40"/>
        <v>23.760424049078551</v>
      </c>
      <c r="AA126" s="170"/>
      <c r="AB126" s="170">
        <f t="shared" ref="AB126:AF126" si="41">AB123*2.5%</f>
        <v>1819.5345084571029</v>
      </c>
      <c r="AC126" s="170">
        <f t="shared" si="41"/>
        <v>444.28981748014166</v>
      </c>
      <c r="AD126" s="170">
        <f t="shared" si="41"/>
        <v>2732.5912616969872</v>
      </c>
      <c r="AE126" s="170">
        <f t="shared" si="41"/>
        <v>509.68547795198367</v>
      </c>
      <c r="AF126" s="285">
        <f t="shared" si="41"/>
        <v>45.089424049078531</v>
      </c>
      <c r="AJ126" s="147"/>
      <c r="AK126" s="147"/>
      <c r="AL126" s="147"/>
      <c r="AM126" s="147"/>
      <c r="AN126" s="147"/>
      <c r="AO126" s="147"/>
      <c r="AP126" s="147"/>
    </row>
    <row r="127" spans="1:42" s="147" customFormat="1" x14ac:dyDescent="0.25">
      <c r="A127" s="121"/>
      <c r="B127" s="156" t="s">
        <v>228</v>
      </c>
      <c r="C127" s="171"/>
      <c r="D127" s="172"/>
      <c r="E127" s="162">
        <f>E126*E124/E123</f>
        <v>5551.1904896352971</v>
      </c>
      <c r="F127" s="173"/>
      <c r="G127" s="173"/>
      <c r="H127" s="174"/>
      <c r="I127" s="175"/>
      <c r="J127" s="162">
        <f>J126*J124/J123</f>
        <v>1183.4717281591511</v>
      </c>
      <c r="K127" s="249"/>
      <c r="L127" s="162">
        <f>L126*L124/L123</f>
        <v>295.56240547883476</v>
      </c>
      <c r="M127" s="249"/>
      <c r="N127" s="162">
        <f>N126*N124/N123</f>
        <v>1954.3940111560962</v>
      </c>
      <c r="O127" s="249"/>
      <c r="P127" s="162">
        <f>P126*P124/P123</f>
        <v>235.95332061276309</v>
      </c>
      <c r="Q127" s="175"/>
      <c r="R127" s="162">
        <f>R126*R124/R123</f>
        <v>21.329000000000004</v>
      </c>
      <c r="S127" s="175"/>
      <c r="T127" s="162">
        <f>T126*T124/T123</f>
        <v>1860.4800242284507</v>
      </c>
      <c r="U127" s="162"/>
      <c r="V127" s="162">
        <f t="shared" ref="V127:Z127" si="42">V126*V124/V123</f>
        <v>636.0627802979518</v>
      </c>
      <c r="W127" s="162">
        <f t="shared" si="42"/>
        <v>148.72741200130673</v>
      </c>
      <c r="X127" s="162">
        <f t="shared" si="42"/>
        <v>778.19725054089338</v>
      </c>
      <c r="Y127" s="162">
        <f t="shared" si="42"/>
        <v>273.73215733922052</v>
      </c>
      <c r="Z127" s="162">
        <f t="shared" si="42"/>
        <v>23.760424049078551</v>
      </c>
      <c r="AA127" s="162"/>
      <c r="AB127" s="162">
        <f t="shared" ref="AB127:AF127" si="43">AB126*AB124/AB123</f>
        <v>1819.5345084571029</v>
      </c>
      <c r="AC127" s="162">
        <f t="shared" si="43"/>
        <v>444.28981748014166</v>
      </c>
      <c r="AD127" s="162">
        <f t="shared" si="43"/>
        <v>2732.5912616969872</v>
      </c>
      <c r="AE127" s="162">
        <f t="shared" si="43"/>
        <v>509.68547795198367</v>
      </c>
      <c r="AF127" s="284">
        <f t="shared" si="43"/>
        <v>45.089424049078531</v>
      </c>
      <c r="AJ127" s="104"/>
      <c r="AK127" s="104"/>
      <c r="AL127" s="104"/>
      <c r="AM127" s="104"/>
      <c r="AN127" s="104"/>
      <c r="AO127" s="104"/>
      <c r="AP127" s="104"/>
    </row>
    <row r="128" spans="1:42" s="147" customFormat="1" x14ac:dyDescent="0.25">
      <c r="A128" s="121"/>
      <c r="B128" s="156" t="s">
        <v>229</v>
      </c>
      <c r="C128" s="171"/>
      <c r="D128" s="172"/>
      <c r="E128" s="162">
        <f>E126*E125/E123</f>
        <v>0</v>
      </c>
      <c r="F128" s="173"/>
      <c r="G128" s="173"/>
      <c r="H128" s="174"/>
      <c r="I128" s="175"/>
      <c r="J128" s="162">
        <f>J126*J125/J123</f>
        <v>0</v>
      </c>
      <c r="K128" s="249"/>
      <c r="L128" s="162">
        <f>L126*L125/L123</f>
        <v>0</v>
      </c>
      <c r="M128" s="249"/>
      <c r="N128" s="162">
        <f>N126*N125/N123</f>
        <v>0</v>
      </c>
      <c r="O128" s="249"/>
      <c r="P128" s="162">
        <f>P126*P125/P123</f>
        <v>0</v>
      </c>
      <c r="Q128" s="175"/>
      <c r="R128" s="162">
        <f>R126*R125/R123</f>
        <v>0</v>
      </c>
      <c r="S128" s="175"/>
      <c r="T128" s="162">
        <f>T126*T125/T123</f>
        <v>0</v>
      </c>
      <c r="U128" s="162"/>
      <c r="V128" s="162">
        <f t="shared" ref="V128:Z128" si="44">V126*V125/V123</f>
        <v>0</v>
      </c>
      <c r="W128" s="162">
        <f t="shared" si="44"/>
        <v>0</v>
      </c>
      <c r="X128" s="162">
        <f t="shared" si="44"/>
        <v>0</v>
      </c>
      <c r="Y128" s="162">
        <f t="shared" si="44"/>
        <v>0</v>
      </c>
      <c r="Z128" s="162">
        <f t="shared" si="44"/>
        <v>0</v>
      </c>
      <c r="AA128" s="162"/>
      <c r="AB128" s="162">
        <f t="shared" ref="AB128:AF128" si="45">AB126*AB125/AB123</f>
        <v>0</v>
      </c>
      <c r="AC128" s="162">
        <f t="shared" si="45"/>
        <v>0</v>
      </c>
      <c r="AD128" s="162">
        <f t="shared" si="45"/>
        <v>0</v>
      </c>
      <c r="AE128" s="162">
        <f t="shared" si="45"/>
        <v>0</v>
      </c>
      <c r="AF128" s="284">
        <f t="shared" si="45"/>
        <v>0</v>
      </c>
    </row>
    <row r="129" spans="1:42" x14ac:dyDescent="0.25">
      <c r="A129" s="121"/>
      <c r="B129" s="176" t="s">
        <v>230</v>
      </c>
      <c r="C129" s="177"/>
      <c r="D129" s="178"/>
      <c r="E129" s="252">
        <f>SUM(E124:E126)</f>
        <v>227598.81007504716</v>
      </c>
      <c r="F129" s="178"/>
      <c r="G129" s="178"/>
      <c r="H129" s="177"/>
      <c r="I129" s="179"/>
      <c r="J129" s="252">
        <f>J123+J126</f>
        <v>48522.340854525195</v>
      </c>
      <c r="K129" s="253"/>
      <c r="L129" s="252">
        <f>L123+L126</f>
        <v>12118.058624632225</v>
      </c>
      <c r="M129" s="253"/>
      <c r="N129" s="252">
        <f>N123+N126</f>
        <v>80130.154457399927</v>
      </c>
      <c r="O129" s="253"/>
      <c r="P129" s="252">
        <f>P123+P126</f>
        <v>9674.0861451232868</v>
      </c>
      <c r="Q129" s="179"/>
      <c r="R129" s="252">
        <f>R123+R126</f>
        <v>874.48900000000003</v>
      </c>
      <c r="S129" s="179"/>
      <c r="T129" s="252">
        <f>T123+T126</f>
        <v>76279.680993366477</v>
      </c>
      <c r="U129" s="180"/>
      <c r="V129" s="252">
        <f t="shared" ref="V129:Z129" si="46">V123+V126</f>
        <v>26078.573992216021</v>
      </c>
      <c r="W129" s="252">
        <f t="shared" si="46"/>
        <v>6097.8238920535759</v>
      </c>
      <c r="X129" s="252">
        <f t="shared" si="46"/>
        <v>31906.087272176625</v>
      </c>
      <c r="Y129" s="252">
        <f t="shared" si="46"/>
        <v>11223.018450908041</v>
      </c>
      <c r="Z129" s="252">
        <f t="shared" si="46"/>
        <v>974.17738601222061</v>
      </c>
      <c r="AA129" s="252"/>
      <c r="AB129" s="252">
        <f t="shared" ref="AB129:AF131" si="47">AB123+AB126</f>
        <v>74600.914846741216</v>
      </c>
      <c r="AC129" s="252">
        <f t="shared" si="47"/>
        <v>18215.882516685808</v>
      </c>
      <c r="AD129" s="252">
        <f t="shared" si="47"/>
        <v>112036.24172957648</v>
      </c>
      <c r="AE129" s="252">
        <f t="shared" si="47"/>
        <v>20897.104596031331</v>
      </c>
      <c r="AF129" s="286">
        <f t="shared" si="47"/>
        <v>1848.6663860122196</v>
      </c>
      <c r="AJ129" s="147"/>
      <c r="AK129" s="147"/>
      <c r="AL129" s="147"/>
      <c r="AM129" s="147"/>
      <c r="AN129" s="147"/>
      <c r="AO129" s="147"/>
      <c r="AP129" s="147"/>
    </row>
    <row r="130" spans="1:42" s="147" customFormat="1" x14ac:dyDescent="0.25">
      <c r="A130" s="121"/>
      <c r="B130" s="156" t="s">
        <v>231</v>
      </c>
      <c r="C130" s="181"/>
      <c r="D130" s="158"/>
      <c r="E130" s="335">
        <f>E124+E127</f>
        <v>227598.81007504716</v>
      </c>
      <c r="F130" s="158"/>
      <c r="G130" s="158"/>
      <c r="H130" s="181"/>
      <c r="I130" s="175"/>
      <c r="J130" s="162">
        <f t="shared" ref="J130:L131" si="48">J124+J127</f>
        <v>48522.340854525195</v>
      </c>
      <c r="K130" s="249"/>
      <c r="L130" s="162">
        <f t="shared" si="48"/>
        <v>12118.058624632225</v>
      </c>
      <c r="M130" s="249"/>
      <c r="N130" s="162">
        <f t="shared" ref="N130:N131" si="49">N124+N127</f>
        <v>80130.154457399927</v>
      </c>
      <c r="O130" s="249"/>
      <c r="P130" s="162">
        <f t="shared" ref="P130:P131" si="50">P124+P127</f>
        <v>9674.0861451232868</v>
      </c>
      <c r="Q130" s="175"/>
      <c r="R130" s="162">
        <f t="shared" ref="R130:R131" si="51">R124+R127</f>
        <v>874.48900000000003</v>
      </c>
      <c r="S130" s="175"/>
      <c r="T130" s="162">
        <f t="shared" ref="T130:Z131" si="52">T124+T127</f>
        <v>76279.680993366477</v>
      </c>
      <c r="U130" s="162"/>
      <c r="V130" s="162">
        <f t="shared" si="52"/>
        <v>26078.573992216021</v>
      </c>
      <c r="W130" s="162">
        <f t="shared" si="52"/>
        <v>6097.8238920535759</v>
      </c>
      <c r="X130" s="162">
        <f t="shared" si="52"/>
        <v>31906.087272176625</v>
      </c>
      <c r="Y130" s="162">
        <f t="shared" si="52"/>
        <v>11223.018450908041</v>
      </c>
      <c r="Z130" s="162">
        <f t="shared" si="52"/>
        <v>974.17738601222061</v>
      </c>
      <c r="AA130" s="162"/>
      <c r="AB130" s="162">
        <f t="shared" si="47"/>
        <v>74600.914846741216</v>
      </c>
      <c r="AC130" s="162">
        <f t="shared" si="47"/>
        <v>18215.882516685808</v>
      </c>
      <c r="AD130" s="162">
        <f t="shared" si="47"/>
        <v>112036.24172957648</v>
      </c>
      <c r="AE130" s="162">
        <f t="shared" si="47"/>
        <v>20897.104596031331</v>
      </c>
      <c r="AF130" s="284">
        <f t="shared" si="47"/>
        <v>1848.6663860122196</v>
      </c>
      <c r="AJ130" s="104"/>
      <c r="AK130" s="104"/>
      <c r="AL130" s="104"/>
      <c r="AM130" s="104"/>
      <c r="AN130" s="104"/>
      <c r="AO130" s="104"/>
      <c r="AP130" s="104"/>
    </row>
    <row r="131" spans="1:42" s="147" customFormat="1" x14ac:dyDescent="0.25">
      <c r="A131" s="121"/>
      <c r="B131" s="156" t="s">
        <v>232</v>
      </c>
      <c r="C131" s="181"/>
      <c r="D131" s="158"/>
      <c r="E131" s="335">
        <f>E125+E128</f>
        <v>0</v>
      </c>
      <c r="F131" s="158"/>
      <c r="G131" s="158"/>
      <c r="H131" s="181"/>
      <c r="I131" s="175"/>
      <c r="J131" s="162">
        <f t="shared" si="48"/>
        <v>0</v>
      </c>
      <c r="K131" s="249"/>
      <c r="L131" s="162">
        <f t="shared" si="48"/>
        <v>0</v>
      </c>
      <c r="M131" s="249"/>
      <c r="N131" s="162">
        <f t="shared" si="49"/>
        <v>0</v>
      </c>
      <c r="O131" s="249"/>
      <c r="P131" s="162">
        <f t="shared" si="50"/>
        <v>0</v>
      </c>
      <c r="Q131" s="175"/>
      <c r="R131" s="162">
        <f t="shared" si="51"/>
        <v>0</v>
      </c>
      <c r="S131" s="175"/>
      <c r="T131" s="162">
        <f t="shared" si="52"/>
        <v>0</v>
      </c>
      <c r="U131" s="162"/>
      <c r="V131" s="162">
        <f t="shared" si="52"/>
        <v>0</v>
      </c>
      <c r="W131" s="162">
        <f t="shared" si="52"/>
        <v>0</v>
      </c>
      <c r="X131" s="162">
        <f t="shared" si="52"/>
        <v>0</v>
      </c>
      <c r="Y131" s="162">
        <f t="shared" si="52"/>
        <v>0</v>
      </c>
      <c r="Z131" s="162">
        <f t="shared" si="52"/>
        <v>0</v>
      </c>
      <c r="AA131" s="162"/>
      <c r="AB131" s="162">
        <f t="shared" si="47"/>
        <v>0</v>
      </c>
      <c r="AC131" s="162">
        <f t="shared" si="47"/>
        <v>0</v>
      </c>
      <c r="AD131" s="162">
        <f t="shared" si="47"/>
        <v>0</v>
      </c>
      <c r="AE131" s="162">
        <f t="shared" si="47"/>
        <v>0</v>
      </c>
      <c r="AF131" s="284">
        <f t="shared" si="47"/>
        <v>0</v>
      </c>
      <c r="AJ131" s="104"/>
      <c r="AK131" s="104"/>
      <c r="AL131" s="104"/>
      <c r="AM131" s="104"/>
      <c r="AN131" s="104"/>
      <c r="AO131" s="104"/>
      <c r="AP131" s="104"/>
    </row>
    <row r="132" spans="1:42" x14ac:dyDescent="0.25">
      <c r="A132" s="121"/>
      <c r="B132" s="164" t="s">
        <v>233</v>
      </c>
      <c r="C132" s="182"/>
      <c r="D132" s="166"/>
      <c r="E132" s="338">
        <v>664.00282132865823</v>
      </c>
      <c r="F132" s="167"/>
      <c r="G132" s="167"/>
      <c r="H132" s="168"/>
      <c r="I132" s="169"/>
      <c r="J132" s="170">
        <f>$E$132*J123/$E$123</f>
        <v>141.56036762341529</v>
      </c>
      <c r="K132" s="251"/>
      <c r="L132" s="170">
        <f>$E$132*L123/$E$123</f>
        <v>35.3535465019729</v>
      </c>
      <c r="M132" s="251"/>
      <c r="N132" s="170">
        <f>$E$132*N123/$E$123</f>
        <v>233.77384361399189</v>
      </c>
      <c r="O132" s="251"/>
      <c r="P132" s="170">
        <f>$E$132*P123/$E$123</f>
        <v>28.223436194680705</v>
      </c>
      <c r="Q132" s="169"/>
      <c r="R132" s="170">
        <f>$E$132*R123/$E$123</f>
        <v>2.5512574649639532</v>
      </c>
      <c r="S132" s="169"/>
      <c r="T132" s="170">
        <f>$E$132*T123/$E$123</f>
        <v>222.54036992963339</v>
      </c>
      <c r="U132" s="170"/>
      <c r="V132" s="170">
        <f t="shared" ref="V132:Z132" si="53">$E$132*V123/$E$123</f>
        <v>76.082325304556065</v>
      </c>
      <c r="W132" s="170">
        <f t="shared" si="53"/>
        <v>17.789953589624602</v>
      </c>
      <c r="X132" s="170">
        <f t="shared" si="53"/>
        <v>93.083667525757306</v>
      </c>
      <c r="Y132" s="170">
        <f t="shared" si="53"/>
        <v>32.742332496243314</v>
      </c>
      <c r="Z132" s="170">
        <f t="shared" si="53"/>
        <v>2.8420910134521398</v>
      </c>
      <c r="AA132" s="170"/>
      <c r="AB132" s="170">
        <f t="shared" ref="AB132:AF132" si="54">$E$132*AB123/$E$123</f>
        <v>217.64269292797132</v>
      </c>
      <c r="AC132" s="170">
        <f t="shared" si="54"/>
        <v>53.143500091597524</v>
      </c>
      <c r="AD132" s="170">
        <f t="shared" si="54"/>
        <v>326.85751113974891</v>
      </c>
      <c r="AE132" s="170">
        <f t="shared" si="54"/>
        <v>60.96576869092403</v>
      </c>
      <c r="AF132" s="285">
        <f t="shared" si="54"/>
        <v>5.3933484784160894</v>
      </c>
    </row>
    <row r="133" spans="1:42" ht="15.75" thickBot="1" x14ac:dyDescent="0.3">
      <c r="A133" s="121"/>
      <c r="B133" s="183" t="s">
        <v>234</v>
      </c>
      <c r="C133" s="184"/>
      <c r="D133" s="185"/>
      <c r="E133" s="339">
        <v>0</v>
      </c>
      <c r="F133" s="185"/>
      <c r="G133" s="185"/>
      <c r="H133" s="184"/>
      <c r="I133" s="186"/>
      <c r="J133" s="287">
        <f>$E$133*J123/$E$123</f>
        <v>0</v>
      </c>
      <c r="K133" s="254"/>
      <c r="L133" s="287">
        <f>$E$133*L123/$E$123</f>
        <v>0</v>
      </c>
      <c r="M133" s="254"/>
      <c r="N133" s="287">
        <f>$E$133*N123/$E$123</f>
        <v>0</v>
      </c>
      <c r="O133" s="254"/>
      <c r="P133" s="287">
        <f>$E$133*P123/$E$123</f>
        <v>0</v>
      </c>
      <c r="Q133" s="255"/>
      <c r="R133" s="287">
        <f>$E$133*R123/$E$123</f>
        <v>0</v>
      </c>
      <c r="S133" s="186"/>
      <c r="T133" s="287">
        <f>$E$133*T123/$E$123</f>
        <v>0</v>
      </c>
      <c r="U133" s="187"/>
      <c r="V133" s="287">
        <f t="shared" ref="V133:Z133" si="55">$E$133*V123/$E$123</f>
        <v>0</v>
      </c>
      <c r="W133" s="287">
        <f t="shared" si="55"/>
        <v>0</v>
      </c>
      <c r="X133" s="287">
        <f t="shared" si="55"/>
        <v>0</v>
      </c>
      <c r="Y133" s="287">
        <f t="shared" si="55"/>
        <v>0</v>
      </c>
      <c r="Z133" s="287">
        <f t="shared" si="55"/>
        <v>0</v>
      </c>
      <c r="AA133" s="187"/>
      <c r="AB133" s="287">
        <f t="shared" ref="AB133:AF133" si="56">$E$133*AB123/$E$123</f>
        <v>0</v>
      </c>
      <c r="AC133" s="287">
        <f t="shared" si="56"/>
        <v>0</v>
      </c>
      <c r="AD133" s="287">
        <f t="shared" si="56"/>
        <v>0</v>
      </c>
      <c r="AE133" s="287">
        <f t="shared" si="56"/>
        <v>0</v>
      </c>
      <c r="AF133" s="288">
        <f t="shared" si="56"/>
        <v>0</v>
      </c>
    </row>
    <row r="134" spans="1:42" x14ac:dyDescent="0.25">
      <c r="A134" s="121"/>
      <c r="B134" s="188" t="s">
        <v>235</v>
      </c>
      <c r="C134" s="189">
        <v>0.2</v>
      </c>
      <c r="D134" s="190"/>
      <c r="E134" s="340">
        <f>E129*C134</f>
        <v>45519.762015009437</v>
      </c>
      <c r="F134" s="191"/>
      <c r="G134" s="191"/>
      <c r="I134" s="191"/>
      <c r="J134" s="121"/>
      <c r="K134" s="192"/>
      <c r="L134" s="121"/>
      <c r="M134" s="192"/>
      <c r="N134" s="121"/>
      <c r="O134" s="192"/>
      <c r="P134" s="121"/>
      <c r="Q134" s="193"/>
      <c r="R134" s="121"/>
      <c r="S134" s="193"/>
      <c r="T134" s="121"/>
    </row>
    <row r="135" spans="1:42" ht="15.75" thickBot="1" x14ac:dyDescent="0.3">
      <c r="B135" s="194" t="s">
        <v>297</v>
      </c>
      <c r="C135" s="195"/>
      <c r="D135" s="196"/>
      <c r="E135" s="341">
        <f>SUM(E129,E134)</f>
        <v>273118.57209005661</v>
      </c>
      <c r="F135" s="191"/>
      <c r="G135" s="191"/>
      <c r="I135" s="191"/>
      <c r="J135" s="121"/>
      <c r="K135" s="192"/>
      <c r="L135" s="121"/>
      <c r="M135" s="192"/>
      <c r="N135" s="121"/>
      <c r="O135" s="192"/>
      <c r="P135" s="121"/>
      <c r="Q135" s="193"/>
      <c r="R135" s="121"/>
      <c r="S135" s="193"/>
      <c r="T135" s="121"/>
    </row>
    <row r="136" spans="1:42" x14ac:dyDescent="0.25">
      <c r="D136" s="191"/>
      <c r="F136" s="191"/>
      <c r="G136" s="191"/>
      <c r="I136" s="191"/>
      <c r="J136" s="121"/>
      <c r="K136" s="192"/>
      <c r="L136" s="121"/>
      <c r="M136" s="192"/>
      <c r="N136" s="121"/>
      <c r="O136" s="192"/>
      <c r="P136" s="121"/>
      <c r="Q136" s="193"/>
      <c r="R136" s="121"/>
      <c r="S136" s="193"/>
      <c r="T136" s="121"/>
    </row>
    <row r="137" spans="1:42" x14ac:dyDescent="0.25">
      <c r="D137" s="191"/>
      <c r="F137" s="191"/>
      <c r="G137" s="191"/>
      <c r="I137" s="191"/>
      <c r="J137" s="121"/>
      <c r="K137" s="192"/>
      <c r="L137" s="121"/>
      <c r="M137" s="192"/>
      <c r="N137" s="121"/>
      <c r="O137" s="192"/>
      <c r="P137" s="121"/>
      <c r="Q137" s="193"/>
      <c r="R137" s="121"/>
      <c r="S137" s="193"/>
      <c r="T137" s="121"/>
    </row>
    <row r="138" spans="1:42" x14ac:dyDescent="0.25">
      <c r="D138" s="191"/>
      <c r="E138" s="197"/>
      <c r="F138" s="191"/>
      <c r="G138" s="191"/>
      <c r="I138" s="191"/>
      <c r="J138" s="121"/>
      <c r="K138" s="192"/>
      <c r="L138" s="121"/>
      <c r="M138" s="192"/>
      <c r="N138" s="121"/>
      <c r="O138" s="192"/>
      <c r="P138" s="121"/>
      <c r="Q138" s="193"/>
      <c r="R138" s="121"/>
      <c r="S138" s="193"/>
      <c r="T138" s="121"/>
    </row>
    <row r="139" spans="1:42" x14ac:dyDescent="0.25">
      <c r="D139" s="191"/>
      <c r="F139" s="191"/>
      <c r="G139" s="191"/>
      <c r="I139" s="191"/>
      <c r="J139" s="121"/>
      <c r="K139" s="192"/>
      <c r="L139" s="121"/>
      <c r="M139" s="192"/>
      <c r="N139" s="121"/>
      <c r="O139" s="192"/>
      <c r="P139" s="121"/>
      <c r="Q139" s="193"/>
      <c r="R139" s="121"/>
      <c r="S139" s="193"/>
      <c r="T139" s="121"/>
    </row>
    <row r="140" spans="1:42" x14ac:dyDescent="0.25">
      <c r="D140" s="191"/>
      <c r="F140" s="191"/>
      <c r="G140" s="191"/>
      <c r="I140" s="191"/>
      <c r="J140" s="121"/>
      <c r="K140" s="192"/>
      <c r="L140" s="121"/>
      <c r="M140" s="192"/>
      <c r="N140" s="121"/>
      <c r="O140" s="192"/>
      <c r="P140" s="121"/>
      <c r="Q140" s="193"/>
      <c r="R140" s="121"/>
      <c r="S140" s="193"/>
      <c r="T140" s="121"/>
    </row>
    <row r="141" spans="1:42" x14ac:dyDescent="0.25">
      <c r="D141" s="191"/>
      <c r="F141" s="191"/>
      <c r="G141" s="191"/>
      <c r="I141" s="191"/>
      <c r="J141" s="121"/>
      <c r="K141" s="192"/>
      <c r="L141" s="121"/>
      <c r="M141" s="192"/>
      <c r="N141" s="121"/>
      <c r="O141" s="192"/>
      <c r="P141" s="121"/>
      <c r="Q141" s="193"/>
      <c r="R141" s="121"/>
      <c r="S141" s="193"/>
      <c r="T141" s="121"/>
    </row>
    <row r="142" spans="1:42" x14ac:dyDescent="0.25">
      <c r="D142" s="191"/>
      <c r="F142" s="191"/>
      <c r="G142" s="191"/>
      <c r="I142" s="191"/>
      <c r="J142" s="121"/>
      <c r="K142" s="192"/>
      <c r="L142" s="121"/>
      <c r="M142" s="192"/>
      <c r="N142" s="121"/>
      <c r="O142" s="192"/>
      <c r="P142" s="121"/>
      <c r="Q142" s="193"/>
      <c r="R142" s="121"/>
      <c r="S142" s="193"/>
      <c r="T142" s="121"/>
    </row>
    <row r="143" spans="1:42" x14ac:dyDescent="0.25">
      <c r="D143" s="191"/>
      <c r="F143" s="191"/>
      <c r="G143" s="191"/>
      <c r="I143" s="191"/>
      <c r="K143" s="198"/>
      <c r="M143" s="198"/>
      <c r="O143" s="198"/>
      <c r="Q143" s="191"/>
      <c r="S143" s="191"/>
    </row>
    <row r="144" spans="1:42" x14ac:dyDescent="0.25">
      <c r="Q144" s="191"/>
      <c r="S144" s="191"/>
    </row>
    <row r="145" spans="17:19" x14ac:dyDescent="0.25">
      <c r="Q145" s="191"/>
      <c r="S145" s="191"/>
    </row>
    <row r="146" spans="17:19" x14ac:dyDescent="0.25">
      <c r="Q146" s="191"/>
      <c r="S146" s="191"/>
    </row>
    <row r="165" spans="9:9" x14ac:dyDescent="0.25">
      <c r="I165" s="130"/>
    </row>
  </sheetData>
  <mergeCells count="4">
    <mergeCell ref="B4:G4"/>
    <mergeCell ref="I4:T4"/>
    <mergeCell ref="V4:Z4"/>
    <mergeCell ref="AB4:AF4"/>
  </mergeCells>
  <conditionalFormatting sqref="C6">
    <cfRule type="expression" dxfId="35" priority="24">
      <formula>$BD6&lt;&gt;""</formula>
    </cfRule>
    <cfRule type="expression" dxfId="34" priority="23">
      <formula>AND($BD6&lt;&gt;"",$BM6="")</formula>
    </cfRule>
  </conditionalFormatting>
  <conditionalFormatting sqref="K6">
    <cfRule type="expression" dxfId="33" priority="28">
      <formula>$BD6&lt;&gt;""</formula>
    </cfRule>
    <cfRule type="expression" dxfId="32" priority="27">
      <formula>AND($BD6&lt;&gt;"",$BM6="")</formula>
    </cfRule>
  </conditionalFormatting>
  <conditionalFormatting sqref="M6">
    <cfRule type="expression" dxfId="31" priority="29">
      <formula>AND($BD6&lt;&gt;"",$BM6="")</formula>
    </cfRule>
    <cfRule type="expression" dxfId="30" priority="30">
      <formula>$BD6&lt;&gt;""</formula>
    </cfRule>
  </conditionalFormatting>
  <conditionalFormatting sqref="W6:X6">
    <cfRule type="expression" dxfId="29" priority="20">
      <formula>$BD6&lt;&gt;""</formula>
    </cfRule>
    <cfRule type="expression" dxfId="28" priority="19">
      <formula>AND($BD6&lt;&gt;"",$BM6="")</formula>
    </cfRule>
  </conditionalFormatting>
  <conditionalFormatting sqref="AA6">
    <cfRule type="expression" dxfId="27" priority="34">
      <formula>$BD6&lt;&gt;""</formula>
    </cfRule>
    <cfRule type="expression" dxfId="26" priority="33">
      <formula>AND($BD6&lt;&gt;"",$BM6="")</formula>
    </cfRule>
  </conditionalFormatting>
  <conditionalFormatting sqref="AC6:AD6">
    <cfRule type="expression" dxfId="25" priority="15">
      <formula>AND($BD6&lt;&gt;"",$BM6="")</formula>
    </cfRule>
    <cfRule type="expression" dxfId="24" priority="16">
      <formula>$BD6&lt;&gt;""</formula>
    </cfRule>
  </conditionalFormatting>
  <conditionalFormatting sqref="AJ7:AP16">
    <cfRule type="expression" dxfId="23" priority="1">
      <formula>AND($BE7&lt;&gt;"",$BN7="")</formula>
    </cfRule>
    <cfRule type="expression" dxfId="22" priority="2">
      <formula>$BE7&lt;&gt;""</formula>
    </cfRule>
  </conditionalFormatting>
  <conditionalFormatting sqref="AJ17:AP17">
    <cfRule type="expression" dxfId="21" priority="36">
      <formula>$BE18&lt;&gt;""</formula>
    </cfRule>
    <cfRule type="expression" dxfId="20" priority="35">
      <formula>AND($BE18&lt;&gt;"",$BN18="")</formula>
    </cfRule>
  </conditionalFormatting>
  <conditionalFormatting sqref="AJ18:AP19 AJ23:AP23">
    <cfRule type="expression" dxfId="19" priority="26">
      <formula>$BE20&lt;&gt;""</formula>
    </cfRule>
    <cfRule type="expression" dxfId="18" priority="25">
      <formula>AND($BE20&lt;&gt;"",$BN20="")</formula>
    </cfRule>
  </conditionalFormatting>
  <conditionalFormatting sqref="AJ20:AP22">
    <cfRule type="expression" dxfId="17" priority="42">
      <formula>$BE23&lt;&gt;""</formula>
    </cfRule>
    <cfRule type="expression" dxfId="16" priority="41">
      <formula>AND($BE23&lt;&gt;"",$BN23="")</formula>
    </cfRule>
  </conditionalFormatting>
  <conditionalFormatting sqref="AJ27:AP39">
    <cfRule type="expression" dxfId="15" priority="7">
      <formula>AND($BE29&lt;&gt;"",$BN29="")</formula>
    </cfRule>
    <cfRule type="expression" dxfId="14" priority="8">
      <formula>$BE29&lt;&gt;""</formula>
    </cfRule>
  </conditionalFormatting>
  <conditionalFormatting sqref="AJ43:AP48">
    <cfRule type="expression" dxfId="13" priority="14">
      <formula>$BE45&lt;&gt;""</formula>
    </cfRule>
    <cfRule type="expression" dxfId="12" priority="13">
      <formula>AND($BE45&lt;&gt;"",$BN45="")</formula>
    </cfRule>
  </conditionalFormatting>
  <conditionalFormatting sqref="AJ49:AP112">
    <cfRule type="expression" dxfId="11" priority="37">
      <formula>AND(#REF!&lt;&gt;"",#REF!="")</formula>
    </cfRule>
    <cfRule type="expression" dxfId="10" priority="38">
      <formula>#REF!&lt;&gt;""</formula>
    </cfRule>
  </conditionalFormatting>
  <conditionalFormatting sqref="AO24:AP24">
    <cfRule type="expression" dxfId="9" priority="5">
      <formula>AND($BD26&lt;&gt;"",$BM26="")</formula>
    </cfRule>
    <cfRule type="expression" dxfId="8" priority="6">
      <formula>$BD26&lt;&gt;""</formula>
    </cfRule>
  </conditionalFormatting>
  <conditionalFormatting sqref="AO40:AP40">
    <cfRule type="expression" dxfId="7" priority="12">
      <formula>$BD42&lt;&gt;""</formula>
    </cfRule>
    <cfRule type="expression" dxfId="6" priority="11">
      <formula>AND($BD42&lt;&gt;"",$BM42="")</formula>
    </cfRule>
  </conditionalFormatting>
  <conditionalFormatting sqref="AO113:AP114">
    <cfRule type="expression" dxfId="5" priority="43">
      <formula>AND(#REF!&lt;&gt;"",#REF!="")</formula>
    </cfRule>
    <cfRule type="expression" dxfId="4" priority="44">
      <formula>#REF!&lt;&gt;""</formula>
    </cfRule>
  </conditionalFormatting>
  <conditionalFormatting sqref="AO115:AP116">
    <cfRule type="expression" dxfId="3" priority="45">
      <formula>AND($BD119&lt;&gt;"",$BM119="")</formula>
    </cfRule>
    <cfRule type="expression" dxfId="2" priority="46">
      <formula>$BD119&lt;&gt;""</formula>
    </cfRule>
  </conditionalFormatting>
  <conditionalFormatting sqref="AO117:AP117">
    <cfRule type="expression" dxfId="1" priority="39">
      <formula>AND(#REF!&lt;&gt;"",#REF!="")</formula>
    </cfRule>
    <cfRule type="expression" dxfId="0" priority="40">
      <formula>#REF!&lt;&gt;""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5" ma:contentTypeDescription="Loo uus dokument" ma:contentTypeScope="" ma:versionID="bf67fab3ac2efc4248d78be0de894a6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dedd9a30fcea792b13e2de61d9d2870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1B7EAD-E2FD-444D-99F6-8DD304105760}"/>
</file>

<file path=customXml/itemProps2.xml><?xml version="1.0" encoding="utf-8"?>
<ds:datastoreItem xmlns:ds="http://schemas.openxmlformats.org/officeDocument/2006/customXml" ds:itemID="{637D9678-CB62-4022-B69C-094F2D0703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E4FA77-257B-4A9C-A119-D9F9C68C352F}">
  <ds:schemaRefs>
    <ds:schemaRef ds:uri="http://schemas.microsoft.com/office/2006/metadata/properties"/>
    <ds:schemaRef ds:uri="d65e48b5-f38d-431e-9b4f-47403bf4583f"/>
    <ds:schemaRef ds:uri="http://purl.org/dc/terms/"/>
    <ds:schemaRef ds:uri="4295b89e-2911-42f0-a767-8ca596d6842f"/>
    <ds:schemaRef ds:uri="http://schemas.microsoft.com/office/2006/documentManagement/types"/>
    <ds:schemaRef ds:uri="http://schemas.openxmlformats.org/package/2006/metadata/core-properties"/>
    <ds:schemaRef ds:uri="a4634551-c501-4e5e-ac96-dde1e0c9b252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6.1. Lisa 1 Parendustööd</vt:lpstr>
      <vt:lpstr>Lisa 6.1. Lisa 2 Sisustus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</dc:creator>
  <cp:keywords/>
  <dc:description/>
  <cp:lastModifiedBy>Kerli Kikojan</cp:lastModifiedBy>
  <cp:revision/>
  <dcterms:created xsi:type="dcterms:W3CDTF">2011-09-27T10:48:38Z</dcterms:created>
  <dcterms:modified xsi:type="dcterms:W3CDTF">2023-03-22T13:38:05Z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